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30" windowWidth="19320" windowHeight="12420"/>
  </bookViews>
  <sheets>
    <sheet name="附件1" sheetId="1" r:id="rId1"/>
    <sheet name="Sheet2" sheetId="2" state="hidden" r:id="rId2"/>
    <sheet name="Sheet3" sheetId="3" state="hidden" r:id="rId3"/>
    <sheet name="Sheet4" sheetId="4" state="hidden" r:id="rId4"/>
    <sheet name="附件2" sheetId="7" r:id="rId5"/>
  </sheets>
  <definedNames>
    <definedName name="_xlnm._FilterDatabase" localSheetId="3" hidden="1">Sheet4!$A$4:$IE$152</definedName>
    <definedName name="_xlnm._FilterDatabase" localSheetId="0" hidden="1">附件1!$A$4:$IT$203</definedName>
    <definedName name="_xlnm._FilterDatabase" localSheetId="4" hidden="1">附件2!$A$8:$P$22</definedName>
    <definedName name="_xlnm.Print_Area" localSheetId="0">附件1!$A$1:$Z$203</definedName>
    <definedName name="_xlnm.Print_Area" localSheetId="4">附件2!$A$1:$P$22</definedName>
    <definedName name="_xlnm.Print_Titles" localSheetId="0">附件1!$2:$4</definedName>
  </definedNames>
  <calcPr calcId="145621"/>
</workbook>
</file>

<file path=xl/calcChain.xml><?xml version="1.0" encoding="utf-8"?>
<calcChain xmlns="http://schemas.openxmlformats.org/spreadsheetml/2006/main">
  <c r="F6" i="7" l="1"/>
  <c r="G6" i="7"/>
  <c r="H6" i="7"/>
  <c r="J6" i="7"/>
  <c r="K6" i="7"/>
  <c r="L6" i="7"/>
  <c r="N6" i="7"/>
  <c r="O6" i="7"/>
  <c r="N7" i="7"/>
  <c r="O7" i="7"/>
  <c r="N8" i="7"/>
  <c r="O8" i="7"/>
  <c r="E9" i="7"/>
  <c r="E6" i="7" s="1"/>
  <c r="I9" i="7"/>
  <c r="I6" i="7" s="1"/>
  <c r="M9" i="7"/>
  <c r="M6" i="7" s="1"/>
  <c r="P9" i="7"/>
  <c r="P6" i="7" s="1"/>
  <c r="E10" i="7"/>
  <c r="I10" i="7"/>
  <c r="M10" i="7"/>
  <c r="M7" i="7" s="1"/>
  <c r="P10" i="7"/>
  <c r="P7" i="7" s="1"/>
  <c r="E11" i="7"/>
  <c r="I11" i="7"/>
  <c r="M11" i="7"/>
  <c r="P11" i="7"/>
  <c r="E12" i="7"/>
  <c r="I12" i="7"/>
  <c r="M12" i="7"/>
  <c r="P12" i="7"/>
  <c r="P21" i="7" s="1"/>
  <c r="E13" i="7"/>
  <c r="I13" i="7"/>
  <c r="M13" i="7"/>
  <c r="P13" i="7"/>
  <c r="P20" i="7" s="1"/>
  <c r="P19" i="7" s="1"/>
  <c r="E14" i="7"/>
  <c r="I14" i="7"/>
  <c r="M14" i="7"/>
  <c r="P14" i="7"/>
  <c r="E15" i="7"/>
  <c r="I15" i="7"/>
  <c r="M15" i="7"/>
  <c r="P15" i="7"/>
  <c r="E16" i="7"/>
  <c r="I16" i="7"/>
  <c r="M16" i="7"/>
  <c r="P16" i="7"/>
  <c r="E17" i="7"/>
  <c r="I17" i="7"/>
  <c r="M17" i="7"/>
  <c r="P17" i="7"/>
  <c r="E18" i="7"/>
  <c r="I18" i="7"/>
  <c r="M18" i="7"/>
  <c r="P18" i="7"/>
  <c r="N20" i="7"/>
  <c r="N19" i="7" s="1"/>
  <c r="O20" i="7"/>
  <c r="N21" i="7"/>
  <c r="O21" i="7"/>
  <c r="O19" i="7" s="1"/>
  <c r="P8" i="7" l="1"/>
  <c r="M8" i="7"/>
  <c r="D151" i="4"/>
  <c r="E152" i="4"/>
  <c r="D149" i="4"/>
  <c r="E150" i="4"/>
  <c r="E148" i="4"/>
  <c r="E147" i="4"/>
  <c r="H146" i="4"/>
  <c r="E146" i="4"/>
  <c r="D145" i="4"/>
  <c r="I144" i="4"/>
  <c r="H144" i="4"/>
  <c r="J144" i="4" s="1"/>
  <c r="J143" i="4" s="1"/>
  <c r="E144" i="4"/>
  <c r="I143" i="4"/>
  <c r="H143" i="4"/>
  <c r="E143" i="4"/>
  <c r="D143" i="4"/>
  <c r="C143" i="4"/>
  <c r="C141" i="4"/>
  <c r="C139" i="4"/>
  <c r="E138" i="4"/>
  <c r="H138" i="4" s="1"/>
  <c r="E137" i="4"/>
  <c r="H137" i="4" s="1"/>
  <c r="E136" i="4"/>
  <c r="H136" i="4" s="1"/>
  <c r="E135" i="4"/>
  <c r="D135" i="4"/>
  <c r="C135" i="4"/>
  <c r="E134" i="4"/>
  <c r="D133" i="4"/>
  <c r="I132" i="4"/>
  <c r="H132" i="4"/>
  <c r="J132" i="4" s="1"/>
  <c r="E132" i="4"/>
  <c r="I131" i="4"/>
  <c r="H131" i="4"/>
  <c r="J131" i="4" s="1"/>
  <c r="E131" i="4"/>
  <c r="I130" i="4"/>
  <c r="E130" i="4"/>
  <c r="D130" i="4"/>
  <c r="C130" i="4"/>
  <c r="C128" i="4"/>
  <c r="C126" i="4"/>
  <c r="D124" i="4"/>
  <c r="H122" i="4"/>
  <c r="E122" i="4"/>
  <c r="I122" i="4" s="1"/>
  <c r="H120" i="4"/>
  <c r="E120" i="4"/>
  <c r="I120" i="4" s="1"/>
  <c r="E119" i="4"/>
  <c r="D116" i="4"/>
  <c r="E117" i="4"/>
  <c r="D114" i="4"/>
  <c r="E115" i="4"/>
  <c r="D112" i="4"/>
  <c r="E113" i="4"/>
  <c r="D110" i="4"/>
  <c r="E111" i="4"/>
  <c r="I109" i="4"/>
  <c r="J109" i="4" s="1"/>
  <c r="E109" i="4"/>
  <c r="H109" i="4" s="1"/>
  <c r="E108" i="4"/>
  <c r="D106" i="4"/>
  <c r="D104" i="4"/>
  <c r="D102" i="4"/>
  <c r="I101" i="4"/>
  <c r="H101" i="4"/>
  <c r="J101" i="4" s="1"/>
  <c r="E101" i="4"/>
  <c r="H100" i="4"/>
  <c r="E100" i="4"/>
  <c r="I100" i="4" s="1"/>
  <c r="C98" i="4"/>
  <c r="D96" i="4"/>
  <c r="C96" i="4"/>
  <c r="E95" i="4"/>
  <c r="D94" i="4"/>
  <c r="C94" i="4"/>
  <c r="E93" i="4"/>
  <c r="D92" i="4"/>
  <c r="C92" i="4"/>
  <c r="E91" i="4"/>
  <c r="D89" i="4"/>
  <c r="D87" i="4"/>
  <c r="E85" i="4"/>
  <c r="I84" i="4"/>
  <c r="E84" i="4"/>
  <c r="H84" i="4" s="1"/>
  <c r="J83" i="4"/>
  <c r="H83" i="4"/>
  <c r="E83" i="4"/>
  <c r="I83" i="4" s="1"/>
  <c r="C82" i="4"/>
  <c r="E81" i="4"/>
  <c r="E80" i="4"/>
  <c r="I80" i="4" s="1"/>
  <c r="E79" i="4"/>
  <c r="H78" i="4"/>
  <c r="E78" i="4"/>
  <c r="D77" i="4"/>
  <c r="E76" i="4"/>
  <c r="D75" i="4"/>
  <c r="E74" i="4"/>
  <c r="H74" i="4" s="1"/>
  <c r="D73" i="4"/>
  <c r="I72" i="4"/>
  <c r="H72" i="4"/>
  <c r="J72" i="4" s="1"/>
  <c r="J71" i="4" s="1"/>
  <c r="E72" i="4"/>
  <c r="I71" i="4"/>
  <c r="H71" i="4"/>
  <c r="E71" i="4"/>
  <c r="D71" i="4"/>
  <c r="C71" i="4"/>
  <c r="E70" i="4"/>
  <c r="I70" i="4" s="1"/>
  <c r="I69" i="4" s="1"/>
  <c r="E69" i="4"/>
  <c r="D69" i="4"/>
  <c r="C69" i="4"/>
  <c r="E68" i="4"/>
  <c r="D67" i="4"/>
  <c r="E66" i="4"/>
  <c r="H66" i="4" s="1"/>
  <c r="D65" i="4"/>
  <c r="H64" i="4"/>
  <c r="J64" i="4" s="1"/>
  <c r="E64" i="4"/>
  <c r="I64" i="4" s="1"/>
  <c r="E63" i="4"/>
  <c r="D60" i="4"/>
  <c r="I62" i="4"/>
  <c r="H62" i="4"/>
  <c r="J62" i="4" s="1"/>
  <c r="E62" i="4"/>
  <c r="I61" i="4"/>
  <c r="H61" i="4"/>
  <c r="J61" i="4" s="1"/>
  <c r="E61" i="4"/>
  <c r="C60" i="4"/>
  <c r="E59" i="4"/>
  <c r="D58" i="4"/>
  <c r="C58" i="4"/>
  <c r="E57" i="4"/>
  <c r="D56" i="4"/>
  <c r="C56" i="4"/>
  <c r="C54" i="4"/>
  <c r="D52" i="4"/>
  <c r="C52" i="4"/>
  <c r="E51" i="4"/>
  <c r="I50" i="4"/>
  <c r="H50" i="4"/>
  <c r="E50" i="4"/>
  <c r="E49" i="4"/>
  <c r="D47" i="4"/>
  <c r="D45" i="4"/>
  <c r="D43" i="4"/>
  <c r="D41" i="4"/>
  <c r="I40" i="4"/>
  <c r="H40" i="4"/>
  <c r="E40" i="4"/>
  <c r="E39" i="4"/>
  <c r="D37" i="4"/>
  <c r="E38" i="4"/>
  <c r="D35" i="4"/>
  <c r="E36" i="4"/>
  <c r="D33" i="4"/>
  <c r="E34" i="4"/>
  <c r="D31" i="4"/>
  <c r="E32" i="4"/>
  <c r="D29" i="4"/>
  <c r="H27" i="4"/>
  <c r="E27" i="4"/>
  <c r="I27" i="4" s="1"/>
  <c r="D22" i="4"/>
  <c r="H25" i="4"/>
  <c r="J25" i="4" s="1"/>
  <c r="E25" i="4"/>
  <c r="I25" i="4" s="1"/>
  <c r="E24" i="4"/>
  <c r="H23" i="4"/>
  <c r="E23" i="4"/>
  <c r="I23" i="4" s="1"/>
  <c r="C22" i="4"/>
  <c r="H21" i="4"/>
  <c r="E21" i="4"/>
  <c r="I21" i="4" s="1"/>
  <c r="I20" i="4" s="1"/>
  <c r="D20" i="4"/>
  <c r="C20" i="4"/>
  <c r="H19" i="4"/>
  <c r="E19" i="4"/>
  <c r="I19" i="4" s="1"/>
  <c r="H17" i="4"/>
  <c r="J17" i="4" s="1"/>
  <c r="E17" i="4"/>
  <c r="I17" i="4" s="1"/>
  <c r="E16" i="4"/>
  <c r="H15" i="4"/>
  <c r="J15" i="4" s="1"/>
  <c r="E15" i="4"/>
  <c r="I15" i="4" s="1"/>
  <c r="J12" i="4"/>
  <c r="I12" i="4"/>
  <c r="H12" i="4"/>
  <c r="E12" i="4"/>
  <c r="J11" i="4"/>
  <c r="I11" i="4"/>
  <c r="H11" i="4"/>
  <c r="E11" i="4"/>
  <c r="D11" i="4"/>
  <c r="C11" i="4"/>
  <c r="H10" i="4"/>
  <c r="E10" i="4"/>
  <c r="I10" i="4" s="1"/>
  <c r="H8" i="4"/>
  <c r="J8" i="4" s="1"/>
  <c r="E8" i="4"/>
  <c r="I8" i="4" s="1"/>
  <c r="E7" i="4"/>
  <c r="F199" i="2"/>
  <c r="E199" i="2"/>
  <c r="F197" i="2"/>
  <c r="E197" i="2"/>
  <c r="F196" i="2"/>
  <c r="E196" i="2"/>
  <c r="F189" i="2"/>
  <c r="E189" i="2"/>
  <c r="F188" i="2"/>
  <c r="E188" i="2"/>
  <c r="F159" i="2"/>
  <c r="E159" i="2"/>
  <c r="F145" i="2"/>
  <c r="E145" i="2"/>
  <c r="F143" i="2"/>
  <c r="E143" i="2"/>
  <c r="F123" i="2"/>
  <c r="E123" i="2"/>
  <c r="F122" i="2"/>
  <c r="E122" i="2"/>
  <c r="F117" i="2"/>
  <c r="E117" i="2"/>
  <c r="F100" i="2"/>
  <c r="E100" i="2"/>
  <c r="F89" i="2"/>
  <c r="E89" i="2"/>
  <c r="F51" i="2"/>
  <c r="E51" i="2"/>
  <c r="M203" i="1"/>
  <c r="E203" i="1"/>
  <c r="D203" i="1"/>
  <c r="M202" i="1"/>
  <c r="E202" i="1"/>
  <c r="D202" i="1"/>
  <c r="M201" i="1"/>
  <c r="E201" i="1"/>
  <c r="D201" i="1"/>
  <c r="M200" i="1"/>
  <c r="E200" i="1"/>
  <c r="D200" i="1"/>
  <c r="N199" i="1"/>
  <c r="M199" i="1"/>
  <c r="L199" i="1"/>
  <c r="E199" i="1"/>
  <c r="D199" i="1"/>
  <c r="N198" i="1"/>
  <c r="M198" i="1"/>
  <c r="L198" i="1"/>
  <c r="E198" i="1"/>
  <c r="D198" i="1"/>
  <c r="Q197" i="1"/>
  <c r="N197" i="1"/>
  <c r="M197" i="1"/>
  <c r="L197" i="1"/>
  <c r="E197" i="1"/>
  <c r="D197" i="1"/>
  <c r="E196" i="1"/>
  <c r="D196" i="1"/>
  <c r="M195" i="1"/>
  <c r="S194" i="1"/>
  <c r="R194" i="1"/>
  <c r="Q194" i="1"/>
  <c r="N194" i="1"/>
  <c r="M194" i="1"/>
  <c r="L194" i="1"/>
  <c r="E194" i="1"/>
  <c r="D194" i="1"/>
  <c r="J194" i="1" s="1"/>
  <c r="S193" i="1"/>
  <c r="R193" i="1"/>
  <c r="Q193" i="1"/>
  <c r="N193" i="1"/>
  <c r="M193" i="1"/>
  <c r="L193" i="1"/>
  <c r="E193" i="1"/>
  <c r="D193" i="1"/>
  <c r="J193" i="1" s="1"/>
  <c r="L192" i="1"/>
  <c r="E192" i="1"/>
  <c r="D192" i="1"/>
  <c r="I192" i="1" s="1"/>
  <c r="L191" i="1"/>
  <c r="E191" i="1"/>
  <c r="D191" i="1"/>
  <c r="L190" i="1"/>
  <c r="E190" i="1"/>
  <c r="D190" i="1"/>
  <c r="I190" i="1" s="1"/>
  <c r="L189" i="1"/>
  <c r="E189" i="1"/>
  <c r="D189" i="1"/>
  <c r="Q188" i="1"/>
  <c r="N188" i="1"/>
  <c r="M188" i="1"/>
  <c r="L188" i="1"/>
  <c r="E188" i="1"/>
  <c r="D188" i="1"/>
  <c r="Q187" i="1"/>
  <c r="N187" i="1"/>
  <c r="M187" i="1"/>
  <c r="L187" i="1"/>
  <c r="E187" i="1"/>
  <c r="D187" i="1"/>
  <c r="Q186" i="1"/>
  <c r="N186" i="1"/>
  <c r="M186" i="1"/>
  <c r="L186" i="1"/>
  <c r="E186" i="1"/>
  <c r="D186" i="1"/>
  <c r="E185" i="1"/>
  <c r="C185" i="1" s="1"/>
  <c r="D185" i="1"/>
  <c r="N184" i="1"/>
  <c r="M184" i="1"/>
  <c r="L184" i="1"/>
  <c r="M183" i="1"/>
  <c r="E183" i="1"/>
  <c r="D183" i="1"/>
  <c r="M182" i="1"/>
  <c r="E182" i="1"/>
  <c r="D182" i="1"/>
  <c r="C182" i="1" s="1"/>
  <c r="S181" i="1"/>
  <c r="R181" i="1"/>
  <c r="Q181" i="1"/>
  <c r="N181" i="1"/>
  <c r="M181" i="1"/>
  <c r="L181" i="1"/>
  <c r="E181" i="1"/>
  <c r="D181" i="1"/>
  <c r="I181" i="1" s="1"/>
  <c r="S180" i="1"/>
  <c r="R180" i="1"/>
  <c r="Q180" i="1"/>
  <c r="N180" i="1"/>
  <c r="M180" i="1"/>
  <c r="L180" i="1"/>
  <c r="E180" i="1"/>
  <c r="D180" i="1"/>
  <c r="C180" i="1" s="1"/>
  <c r="E179" i="1"/>
  <c r="D179" i="1"/>
  <c r="R178" i="1"/>
  <c r="N178" i="1"/>
  <c r="M178" i="1"/>
  <c r="L178" i="1"/>
  <c r="L177" i="1"/>
  <c r="E177" i="1"/>
  <c r="D177" i="1"/>
  <c r="L176" i="1"/>
  <c r="E176" i="1"/>
  <c r="D176" i="1"/>
  <c r="L175" i="1"/>
  <c r="E175" i="1"/>
  <c r="D175" i="1"/>
  <c r="L174" i="1"/>
  <c r="E174" i="1"/>
  <c r="D174" i="1"/>
  <c r="M173" i="1"/>
  <c r="E173" i="1"/>
  <c r="D173" i="1"/>
  <c r="M172" i="1"/>
  <c r="E172" i="1"/>
  <c r="D172" i="1"/>
  <c r="M171" i="1"/>
  <c r="L171" i="1"/>
  <c r="E171" i="1"/>
  <c r="D171" i="1"/>
  <c r="R170" i="1"/>
  <c r="Q170" i="1"/>
  <c r="N170" i="1"/>
  <c r="M170" i="1"/>
  <c r="L170" i="1"/>
  <c r="E170" i="1"/>
  <c r="D170" i="1"/>
  <c r="M169" i="1"/>
  <c r="L169" i="1"/>
  <c r="E169" i="1"/>
  <c r="D169" i="1"/>
  <c r="R168" i="1"/>
  <c r="Q168" i="1"/>
  <c r="N168" i="1"/>
  <c r="M168" i="1"/>
  <c r="L168" i="1"/>
  <c r="E168" i="1"/>
  <c r="D168" i="1"/>
  <c r="N167" i="1"/>
  <c r="M167" i="1"/>
  <c r="L167" i="1"/>
  <c r="E167" i="1"/>
  <c r="D167" i="1"/>
  <c r="E166" i="1"/>
  <c r="D166" i="1"/>
  <c r="M164" i="1"/>
  <c r="E164" i="1"/>
  <c r="D164" i="1"/>
  <c r="M163" i="1"/>
  <c r="E163" i="1"/>
  <c r="D163" i="1"/>
  <c r="M162" i="1"/>
  <c r="E162" i="1"/>
  <c r="D162" i="1"/>
  <c r="J162" i="1" s="1"/>
  <c r="M161" i="1"/>
  <c r="E161" i="1"/>
  <c r="D161" i="1"/>
  <c r="M160" i="1"/>
  <c r="E160" i="1"/>
  <c r="D160" i="1"/>
  <c r="M159" i="1"/>
  <c r="E159" i="1"/>
  <c r="D159" i="1"/>
  <c r="M158" i="1"/>
  <c r="E158" i="1"/>
  <c r="D158" i="1"/>
  <c r="M157" i="1"/>
  <c r="E157" i="1"/>
  <c r="D157" i="1"/>
  <c r="S156" i="1"/>
  <c r="R156" i="1"/>
  <c r="Q156" i="1"/>
  <c r="N156" i="1"/>
  <c r="M156" i="1"/>
  <c r="L156" i="1"/>
  <c r="E156" i="1"/>
  <c r="D156" i="1"/>
  <c r="N155" i="1"/>
  <c r="M155" i="1"/>
  <c r="L155" i="1"/>
  <c r="E155" i="1"/>
  <c r="D155" i="1"/>
  <c r="M154" i="1"/>
  <c r="L154" i="1"/>
  <c r="E154" i="1"/>
  <c r="D154" i="1"/>
  <c r="J154" i="1" s="1"/>
  <c r="E153" i="1"/>
  <c r="D153" i="1"/>
  <c r="E152" i="1"/>
  <c r="I152" i="1" s="1"/>
  <c r="D152" i="1"/>
  <c r="M151" i="1"/>
  <c r="M150" i="1"/>
  <c r="E150" i="1"/>
  <c r="D150" i="1"/>
  <c r="M149" i="1"/>
  <c r="E149" i="1"/>
  <c r="D149" i="1"/>
  <c r="M148" i="1"/>
  <c r="E148" i="1"/>
  <c r="D148" i="1"/>
  <c r="M147" i="1"/>
  <c r="E147" i="1"/>
  <c r="D147" i="1"/>
  <c r="J147" i="1" s="1"/>
  <c r="S146" i="1"/>
  <c r="R146" i="1"/>
  <c r="Q146" i="1"/>
  <c r="N146" i="1"/>
  <c r="M146" i="1"/>
  <c r="L146" i="1"/>
  <c r="E146" i="1"/>
  <c r="D146" i="1"/>
  <c r="I146" i="1" s="1"/>
  <c r="R145" i="1"/>
  <c r="Q145" i="1"/>
  <c r="N145" i="1"/>
  <c r="M145" i="1"/>
  <c r="L145" i="1"/>
  <c r="E145" i="1"/>
  <c r="D145" i="1"/>
  <c r="M144" i="1"/>
  <c r="L144" i="1"/>
  <c r="E144" i="1"/>
  <c r="E142" i="1" s="1"/>
  <c r="D144" i="1"/>
  <c r="C144" i="1" s="1"/>
  <c r="E143" i="1"/>
  <c r="D143" i="1"/>
  <c r="L142" i="1"/>
  <c r="M141" i="1"/>
  <c r="L141" i="1"/>
  <c r="E141" i="1"/>
  <c r="D141" i="1"/>
  <c r="M140" i="1"/>
  <c r="L140" i="1"/>
  <c r="E140" i="1"/>
  <c r="D140" i="1"/>
  <c r="M139" i="1"/>
  <c r="L139" i="1"/>
  <c r="E139" i="1"/>
  <c r="D139" i="1"/>
  <c r="M138" i="1"/>
  <c r="L138" i="1"/>
  <c r="E138" i="1"/>
  <c r="D138" i="1"/>
  <c r="M137" i="1"/>
  <c r="L137" i="1"/>
  <c r="E137" i="1"/>
  <c r="D137" i="1"/>
  <c r="M136" i="1"/>
  <c r="L136" i="1"/>
  <c r="E136" i="1"/>
  <c r="D136" i="1"/>
  <c r="N135" i="1"/>
  <c r="M135" i="1"/>
  <c r="L135" i="1"/>
  <c r="E135" i="1"/>
  <c r="D135" i="1"/>
  <c r="M134" i="1"/>
  <c r="L134" i="1"/>
  <c r="E134" i="1"/>
  <c r="D134" i="1"/>
  <c r="E133" i="1"/>
  <c r="D133" i="1"/>
  <c r="E132" i="1"/>
  <c r="D132" i="1"/>
  <c r="E131" i="1"/>
  <c r="I131" i="1" s="1"/>
  <c r="D131" i="1"/>
  <c r="E130" i="1"/>
  <c r="D130" i="1"/>
  <c r="E129" i="1"/>
  <c r="D129" i="1"/>
  <c r="M128" i="1"/>
  <c r="M127" i="1"/>
  <c r="E127" i="1"/>
  <c r="D127" i="1"/>
  <c r="M126" i="1"/>
  <c r="E126" i="1"/>
  <c r="D126" i="1"/>
  <c r="M125" i="1"/>
  <c r="L125" i="1"/>
  <c r="E125" i="1"/>
  <c r="D125" i="1"/>
  <c r="J125" i="1" s="1"/>
  <c r="N124" i="1"/>
  <c r="M124" i="1"/>
  <c r="L124" i="1"/>
  <c r="E124" i="1"/>
  <c r="D124" i="1"/>
  <c r="R123" i="1"/>
  <c r="Q123" i="1"/>
  <c r="N123" i="1"/>
  <c r="M123" i="1"/>
  <c r="L123" i="1"/>
  <c r="E123" i="1"/>
  <c r="D123" i="1"/>
  <c r="S122" i="1"/>
  <c r="R122" i="1"/>
  <c r="Q122" i="1"/>
  <c r="N122" i="1"/>
  <c r="M122" i="1"/>
  <c r="L122" i="1"/>
  <c r="E122" i="1"/>
  <c r="D122" i="1"/>
  <c r="L121" i="1"/>
  <c r="N120" i="1"/>
  <c r="M120" i="1"/>
  <c r="L120" i="1"/>
  <c r="E120" i="1"/>
  <c r="D120" i="1"/>
  <c r="E119" i="1"/>
  <c r="D119" i="1"/>
  <c r="I119" i="1" s="1"/>
  <c r="R118" i="1"/>
  <c r="N118" i="1"/>
  <c r="M118" i="1"/>
  <c r="L118" i="1"/>
  <c r="E118" i="1"/>
  <c r="D118" i="1"/>
  <c r="N117" i="1"/>
  <c r="M117" i="1"/>
  <c r="L117" i="1"/>
  <c r="E117" i="1"/>
  <c r="D117" i="1"/>
  <c r="I117" i="1" s="1"/>
  <c r="E116" i="1"/>
  <c r="D116" i="1"/>
  <c r="E115" i="1"/>
  <c r="D115" i="1"/>
  <c r="I115" i="1" s="1"/>
  <c r="Q114" i="1"/>
  <c r="N114" i="1"/>
  <c r="M114" i="1"/>
  <c r="L114" i="1"/>
  <c r="E114" i="1"/>
  <c r="D114" i="1"/>
  <c r="E113" i="1"/>
  <c r="D113" i="1"/>
  <c r="M112" i="1"/>
  <c r="E111" i="1"/>
  <c r="D111" i="1"/>
  <c r="I111" i="1" s="1"/>
  <c r="E110" i="1"/>
  <c r="D110" i="1"/>
  <c r="M109" i="1"/>
  <c r="E109" i="1"/>
  <c r="D109" i="1"/>
  <c r="M108" i="1"/>
  <c r="E108" i="1"/>
  <c r="D108" i="1"/>
  <c r="M107" i="1"/>
  <c r="E107" i="1"/>
  <c r="D107" i="1"/>
  <c r="M106" i="1"/>
  <c r="E106" i="1"/>
  <c r="D106" i="1"/>
  <c r="S105" i="1"/>
  <c r="R105" i="1"/>
  <c r="Q105" i="1"/>
  <c r="N105" i="1"/>
  <c r="M105" i="1"/>
  <c r="L105" i="1"/>
  <c r="E105" i="1"/>
  <c r="D105" i="1"/>
  <c r="S104" i="1"/>
  <c r="R104" i="1"/>
  <c r="Q104" i="1"/>
  <c r="N104" i="1"/>
  <c r="M104" i="1"/>
  <c r="L104" i="1"/>
  <c r="E104" i="1"/>
  <c r="D104" i="1"/>
  <c r="R103" i="1"/>
  <c r="N103" i="1"/>
  <c r="M103" i="1"/>
  <c r="L103" i="1"/>
  <c r="E103" i="1"/>
  <c r="D103" i="1"/>
  <c r="R102" i="1"/>
  <c r="N102" i="1"/>
  <c r="M102" i="1"/>
  <c r="L102" i="1"/>
  <c r="E102" i="1"/>
  <c r="D102" i="1"/>
  <c r="E101" i="1"/>
  <c r="D101" i="1"/>
  <c r="J101" i="1" s="1"/>
  <c r="U101" i="1" s="1"/>
  <c r="V101" i="1" s="1"/>
  <c r="E100" i="1"/>
  <c r="D100" i="1"/>
  <c r="Y99" i="1"/>
  <c r="M99" i="1"/>
  <c r="M98" i="1"/>
  <c r="E98" i="1"/>
  <c r="D98" i="1"/>
  <c r="M97" i="1"/>
  <c r="E97" i="1"/>
  <c r="D97" i="1"/>
  <c r="S96" i="1"/>
  <c r="R96" i="1"/>
  <c r="Q96" i="1"/>
  <c r="N96" i="1"/>
  <c r="M96" i="1"/>
  <c r="L96" i="1"/>
  <c r="E96" i="1"/>
  <c r="D96" i="1"/>
  <c r="N95" i="1"/>
  <c r="M95" i="1"/>
  <c r="L95" i="1"/>
  <c r="E95" i="1"/>
  <c r="I95" i="1" s="1"/>
  <c r="D95" i="1"/>
  <c r="S94" i="1"/>
  <c r="R94" i="1"/>
  <c r="Q94" i="1"/>
  <c r="N94" i="1"/>
  <c r="M94" i="1"/>
  <c r="L94" i="1"/>
  <c r="E94" i="1"/>
  <c r="I94" i="1" s="1"/>
  <c r="D94" i="1"/>
  <c r="S93" i="1"/>
  <c r="R93" i="1"/>
  <c r="Q93" i="1"/>
  <c r="N93" i="1"/>
  <c r="M93" i="1"/>
  <c r="L93" i="1"/>
  <c r="E93" i="1"/>
  <c r="D93" i="1"/>
  <c r="E92" i="1"/>
  <c r="D92" i="1"/>
  <c r="Y91" i="1"/>
  <c r="M91" i="1"/>
  <c r="L91" i="1"/>
  <c r="M90" i="1"/>
  <c r="L90" i="1"/>
  <c r="E90" i="1"/>
  <c r="D90" i="1"/>
  <c r="M89" i="1"/>
  <c r="L89" i="1"/>
  <c r="E89" i="1"/>
  <c r="D89" i="1"/>
  <c r="M88" i="1"/>
  <c r="L88" i="1"/>
  <c r="E88" i="1"/>
  <c r="D88" i="1"/>
  <c r="M87" i="1"/>
  <c r="L87" i="1"/>
  <c r="E87" i="1"/>
  <c r="D87" i="1"/>
  <c r="L86" i="1"/>
  <c r="E86" i="1"/>
  <c r="D86" i="1"/>
  <c r="L85" i="1"/>
  <c r="E85" i="1"/>
  <c r="D85" i="1"/>
  <c r="M84" i="1"/>
  <c r="L84" i="1"/>
  <c r="E84" i="1"/>
  <c r="D84" i="1"/>
  <c r="M83" i="1"/>
  <c r="L83" i="1"/>
  <c r="E83" i="1"/>
  <c r="D83" i="1"/>
  <c r="N82" i="1"/>
  <c r="M82" i="1"/>
  <c r="L82" i="1"/>
  <c r="E82" i="1"/>
  <c r="D82" i="1"/>
  <c r="R81" i="1"/>
  <c r="Q81" i="1"/>
  <c r="N81" i="1"/>
  <c r="M81" i="1"/>
  <c r="L81" i="1"/>
  <c r="E81" i="1"/>
  <c r="D81" i="1"/>
  <c r="N80" i="1"/>
  <c r="M80" i="1"/>
  <c r="L80" i="1"/>
  <c r="E80" i="1"/>
  <c r="D80" i="1"/>
  <c r="M79" i="1"/>
  <c r="L79" i="1"/>
  <c r="E79" i="1"/>
  <c r="D79" i="1"/>
  <c r="E78" i="1"/>
  <c r="D78" i="1"/>
  <c r="M77" i="1"/>
  <c r="M76" i="1"/>
  <c r="E76" i="1"/>
  <c r="D76" i="1"/>
  <c r="M75" i="1"/>
  <c r="E75" i="1"/>
  <c r="D75" i="1"/>
  <c r="M74" i="1"/>
  <c r="E74" i="1"/>
  <c r="D74" i="1"/>
  <c r="M73" i="1"/>
  <c r="E73" i="1"/>
  <c r="D73" i="1"/>
  <c r="M72" i="1"/>
  <c r="E72" i="1"/>
  <c r="D72" i="1"/>
  <c r="M71" i="1"/>
  <c r="E71" i="1"/>
  <c r="D71" i="1"/>
  <c r="R70" i="1"/>
  <c r="Q70" i="1"/>
  <c r="N70" i="1"/>
  <c r="M70" i="1"/>
  <c r="L70" i="1"/>
  <c r="E70" i="1"/>
  <c r="D70" i="1"/>
  <c r="N69" i="1"/>
  <c r="M69" i="1"/>
  <c r="L69" i="1"/>
  <c r="E69" i="1"/>
  <c r="D69" i="1"/>
  <c r="N68" i="1"/>
  <c r="M68" i="1"/>
  <c r="L68" i="1"/>
  <c r="E68" i="1"/>
  <c r="D68" i="1"/>
  <c r="E67" i="1"/>
  <c r="D67" i="1"/>
  <c r="M66" i="1"/>
  <c r="M65" i="1"/>
  <c r="E65" i="1"/>
  <c r="D65" i="1"/>
  <c r="M64" i="1"/>
  <c r="E64" i="1"/>
  <c r="D64" i="1"/>
  <c r="M63" i="1"/>
  <c r="E63" i="1"/>
  <c r="D63" i="1"/>
  <c r="J63" i="1" s="1"/>
  <c r="M62" i="1"/>
  <c r="E62" i="1"/>
  <c r="D62" i="1"/>
  <c r="M61" i="1"/>
  <c r="E61" i="1"/>
  <c r="D61" i="1"/>
  <c r="M60" i="1"/>
  <c r="I60" i="1"/>
  <c r="E60" i="1"/>
  <c r="D60" i="1"/>
  <c r="M59" i="1"/>
  <c r="E59" i="1"/>
  <c r="D59" i="1"/>
  <c r="M58" i="1"/>
  <c r="E58" i="1"/>
  <c r="D58" i="1"/>
  <c r="M57" i="1"/>
  <c r="L57" i="1"/>
  <c r="E57" i="1"/>
  <c r="D57" i="1"/>
  <c r="R56" i="1"/>
  <c r="Q56" i="1"/>
  <c r="N56" i="1"/>
  <c r="M56" i="1"/>
  <c r="L56" i="1"/>
  <c r="E56" i="1"/>
  <c r="D56" i="1"/>
  <c r="J56" i="1" s="1"/>
  <c r="U56" i="1" s="1"/>
  <c r="V56" i="1" s="1"/>
  <c r="M55" i="1"/>
  <c r="L55" i="1"/>
  <c r="E55" i="1"/>
  <c r="D55" i="1"/>
  <c r="S54" i="1"/>
  <c r="R54" i="1"/>
  <c r="Q54" i="1"/>
  <c r="N54" i="1"/>
  <c r="M54" i="1"/>
  <c r="L54" i="1"/>
  <c r="E54" i="1"/>
  <c r="D54" i="1"/>
  <c r="N53" i="1"/>
  <c r="M53" i="1"/>
  <c r="L53" i="1"/>
  <c r="E53" i="1"/>
  <c r="D53" i="1"/>
  <c r="R52" i="1"/>
  <c r="Q52" i="1"/>
  <c r="N52" i="1"/>
  <c r="M52" i="1"/>
  <c r="L52" i="1"/>
  <c r="E52" i="1"/>
  <c r="D52" i="1"/>
  <c r="E51" i="1"/>
  <c r="D51" i="1"/>
  <c r="M50" i="1"/>
  <c r="L50" i="1"/>
  <c r="E49" i="1"/>
  <c r="D49" i="1"/>
  <c r="Y48" i="1"/>
  <c r="E48" i="1"/>
  <c r="D48" i="1"/>
  <c r="E47" i="1"/>
  <c r="D47" i="1"/>
  <c r="E46" i="1"/>
  <c r="I46" i="1" s="1"/>
  <c r="D46" i="1"/>
  <c r="E45" i="1"/>
  <c r="D45" i="1"/>
  <c r="E44" i="1"/>
  <c r="D44" i="1"/>
  <c r="E43" i="1"/>
  <c r="D43" i="1"/>
  <c r="Y42" i="1"/>
  <c r="R41" i="1"/>
  <c r="M41" i="1"/>
  <c r="L41" i="1"/>
  <c r="E41" i="1"/>
  <c r="D41" i="1"/>
  <c r="R40" i="1"/>
  <c r="M40" i="1"/>
  <c r="L40" i="1"/>
  <c r="E40" i="1"/>
  <c r="D40" i="1"/>
  <c r="R39" i="1"/>
  <c r="Q39" i="1"/>
  <c r="N39" i="1"/>
  <c r="M39" i="1"/>
  <c r="L39" i="1"/>
  <c r="E39" i="1"/>
  <c r="D39" i="1"/>
  <c r="C39" i="1" s="1"/>
  <c r="M38" i="1"/>
  <c r="L38" i="1"/>
  <c r="E38" i="1"/>
  <c r="D38" i="1"/>
  <c r="S37" i="1"/>
  <c r="R37" i="1"/>
  <c r="Q37" i="1"/>
  <c r="N37" i="1"/>
  <c r="M37" i="1"/>
  <c r="L37" i="1"/>
  <c r="E37" i="1"/>
  <c r="D37" i="1"/>
  <c r="N36" i="1"/>
  <c r="M36" i="1"/>
  <c r="L36" i="1"/>
  <c r="E36" i="1"/>
  <c r="D36" i="1"/>
  <c r="J36" i="1" s="1"/>
  <c r="S35" i="1"/>
  <c r="R35" i="1"/>
  <c r="Q35" i="1"/>
  <c r="N35" i="1"/>
  <c r="M35" i="1"/>
  <c r="L35" i="1"/>
  <c r="E35" i="1"/>
  <c r="D35" i="1"/>
  <c r="M34" i="1"/>
  <c r="L34" i="1"/>
  <c r="E34" i="1"/>
  <c r="I34" i="1" s="1"/>
  <c r="D34" i="1"/>
  <c r="E33" i="1"/>
  <c r="D33" i="1"/>
  <c r="Y32" i="1"/>
  <c r="E31" i="1"/>
  <c r="D31" i="1"/>
  <c r="E30" i="1"/>
  <c r="D30" i="1"/>
  <c r="S29" i="1"/>
  <c r="R29" i="1"/>
  <c r="Q29" i="1"/>
  <c r="N29" i="1"/>
  <c r="M29" i="1"/>
  <c r="L29" i="1"/>
  <c r="E29" i="1"/>
  <c r="D29" i="1"/>
  <c r="E28" i="1"/>
  <c r="D28" i="1"/>
  <c r="S27" i="1"/>
  <c r="R27" i="1"/>
  <c r="Q27" i="1"/>
  <c r="N27" i="1"/>
  <c r="M27" i="1"/>
  <c r="L27" i="1"/>
  <c r="J26" i="1"/>
  <c r="U26" i="1" s="1"/>
  <c r="V26" i="1" s="1"/>
  <c r="I26" i="1"/>
  <c r="J25" i="1"/>
  <c r="I25" i="1"/>
  <c r="J24" i="1"/>
  <c r="U24" i="1" s="1"/>
  <c r="V24" i="1" s="1"/>
  <c r="I24" i="1"/>
  <c r="J23" i="1"/>
  <c r="U23" i="1" s="1"/>
  <c r="V23" i="1" s="1"/>
  <c r="I23" i="1"/>
  <c r="J22" i="1"/>
  <c r="U22" i="1" s="1"/>
  <c r="V22" i="1" s="1"/>
  <c r="I22" i="1"/>
  <c r="J21" i="1"/>
  <c r="I21" i="1"/>
  <c r="J20" i="1"/>
  <c r="U20" i="1" s="1"/>
  <c r="V20" i="1" s="1"/>
  <c r="I20" i="1"/>
  <c r="J19" i="1"/>
  <c r="U19" i="1" s="1"/>
  <c r="I19" i="1"/>
  <c r="R18" i="1"/>
  <c r="Q18" i="1"/>
  <c r="N18" i="1"/>
  <c r="M18" i="1"/>
  <c r="L18" i="1"/>
  <c r="E18" i="1"/>
  <c r="D18" i="1"/>
  <c r="M17" i="1"/>
  <c r="L17" i="1"/>
  <c r="E17" i="1"/>
  <c r="D17" i="1"/>
  <c r="E16" i="1"/>
  <c r="D16" i="1"/>
  <c r="E15" i="1"/>
  <c r="D15" i="1"/>
  <c r="S14" i="1"/>
  <c r="R14" i="1"/>
  <c r="Q14" i="1"/>
  <c r="N14" i="1"/>
  <c r="M14" i="1"/>
  <c r="L14" i="1"/>
  <c r="E14" i="1"/>
  <c r="D14" i="1"/>
  <c r="N13" i="1"/>
  <c r="M13" i="1"/>
  <c r="L13" i="1"/>
  <c r="E13" i="1"/>
  <c r="D13" i="1"/>
  <c r="E12" i="1"/>
  <c r="D12" i="1"/>
  <c r="E11" i="1"/>
  <c r="D11" i="1"/>
  <c r="E10" i="1"/>
  <c r="D10" i="1"/>
  <c r="E9" i="1"/>
  <c r="D9" i="1"/>
  <c r="I9" i="1" s="1"/>
  <c r="E8" i="1"/>
  <c r="D8" i="1"/>
  <c r="E7" i="1"/>
  <c r="D7" i="1"/>
  <c r="Y6" i="1"/>
  <c r="I11" i="1" l="1"/>
  <c r="E27" i="1"/>
  <c r="J37" i="1"/>
  <c r="U37" i="1" s="1"/>
  <c r="V37" i="1" s="1"/>
  <c r="C38" i="1"/>
  <c r="I49" i="1"/>
  <c r="I58" i="1"/>
  <c r="J62" i="1"/>
  <c r="J75" i="1"/>
  <c r="I123" i="1"/>
  <c r="J148" i="1"/>
  <c r="I161" i="1"/>
  <c r="I166" i="1"/>
  <c r="Y5" i="1"/>
  <c r="K20" i="1"/>
  <c r="K24" i="1"/>
  <c r="J39" i="1"/>
  <c r="U39" i="1" s="1"/>
  <c r="V39" i="1" s="1"/>
  <c r="C41" i="1"/>
  <c r="J53" i="1"/>
  <c r="I56" i="1"/>
  <c r="J60" i="1"/>
  <c r="K60" i="1" s="1"/>
  <c r="J61" i="1"/>
  <c r="J65" i="1"/>
  <c r="J67" i="1"/>
  <c r="U67" i="1" s="1"/>
  <c r="V67" i="1" s="1"/>
  <c r="I74" i="1"/>
  <c r="K74" i="1" s="1"/>
  <c r="E99" i="1"/>
  <c r="I114" i="1"/>
  <c r="J118" i="1"/>
  <c r="U118" i="1" s="1"/>
  <c r="V118" i="1" s="1"/>
  <c r="J160" i="1"/>
  <c r="J164" i="1"/>
  <c r="I7" i="1"/>
  <c r="M6" i="1"/>
  <c r="J16" i="1"/>
  <c r="U16" i="1" s="1"/>
  <c r="V16" i="1" s="1"/>
  <c r="D32" i="1"/>
  <c r="C36" i="1"/>
  <c r="I52" i="1"/>
  <c r="J54" i="1"/>
  <c r="U54" i="1" s="1"/>
  <c r="V54" i="1" s="1"/>
  <c r="J55" i="1"/>
  <c r="C56" i="1"/>
  <c r="J64" i="1"/>
  <c r="I127" i="1"/>
  <c r="I144" i="1"/>
  <c r="K144" i="1" s="1"/>
  <c r="J152" i="1"/>
  <c r="U152" i="1" s="1"/>
  <c r="V152" i="1" s="1"/>
  <c r="C154" i="1"/>
  <c r="J159" i="1"/>
  <c r="I163" i="1"/>
  <c r="J185" i="1"/>
  <c r="U185" i="1" s="1"/>
  <c r="V185" i="1" s="1"/>
  <c r="D184" i="1"/>
  <c r="J190" i="1"/>
  <c r="K190" i="1" s="1"/>
  <c r="E121" i="1"/>
  <c r="L6" i="1"/>
  <c r="C34" i="1"/>
  <c r="I36" i="1"/>
  <c r="I32" i="1" s="1"/>
  <c r="I39" i="1"/>
  <c r="J44" i="1"/>
  <c r="U44" i="1" s="1"/>
  <c r="V44" i="1" s="1"/>
  <c r="C49" i="1"/>
  <c r="J49" i="1"/>
  <c r="U49" i="1" s="1"/>
  <c r="V49" i="1" s="1"/>
  <c r="V48" i="1" s="1"/>
  <c r="J52" i="1"/>
  <c r="U52" i="1" s="1"/>
  <c r="V52" i="1" s="1"/>
  <c r="I54" i="1"/>
  <c r="I55" i="1"/>
  <c r="I64" i="1"/>
  <c r="K64" i="1" s="1"/>
  <c r="I98" i="1"/>
  <c r="J114" i="1"/>
  <c r="J117" i="1"/>
  <c r="J127" i="1"/>
  <c r="D142" i="1"/>
  <c r="J145" i="1"/>
  <c r="U145" i="1" s="1"/>
  <c r="V145" i="1" s="1"/>
  <c r="J146" i="1"/>
  <c r="U146" i="1" s="1"/>
  <c r="V146" i="1" s="1"/>
  <c r="J150" i="1"/>
  <c r="C152" i="1"/>
  <c r="I154" i="1"/>
  <c r="J155" i="1"/>
  <c r="J158" i="1"/>
  <c r="J161" i="1"/>
  <c r="J163" i="1"/>
  <c r="J166" i="1"/>
  <c r="U166" i="1" s="1"/>
  <c r="V166" i="1" s="1"/>
  <c r="J171" i="1"/>
  <c r="J172" i="1"/>
  <c r="J176" i="1"/>
  <c r="I177" i="1"/>
  <c r="U193" i="1"/>
  <c r="U194" i="1"/>
  <c r="V194" i="1" s="1"/>
  <c r="K163" i="1"/>
  <c r="I13" i="1"/>
  <c r="J30" i="1"/>
  <c r="U30" i="1" s="1"/>
  <c r="V30" i="1" s="1"/>
  <c r="C37" i="1"/>
  <c r="I41" i="1"/>
  <c r="J48" i="1"/>
  <c r="U48" i="1" s="1"/>
  <c r="C52" i="1"/>
  <c r="J57" i="1"/>
  <c r="J58" i="1"/>
  <c r="J59" i="1"/>
  <c r="I62" i="1"/>
  <c r="J69" i="1"/>
  <c r="J76" i="1"/>
  <c r="J78" i="1"/>
  <c r="U78" i="1" s="1"/>
  <c r="V78" i="1" s="1"/>
  <c r="I92" i="1"/>
  <c r="I96" i="1"/>
  <c r="I97" i="1"/>
  <c r="J119" i="1"/>
  <c r="U119" i="1" s="1"/>
  <c r="V119" i="1" s="1"/>
  <c r="J123" i="1"/>
  <c r="U123" i="1" s="1"/>
  <c r="V123" i="1" s="1"/>
  <c r="J124" i="1"/>
  <c r="C127" i="1"/>
  <c r="J134" i="1"/>
  <c r="J144" i="1"/>
  <c r="J149" i="1"/>
  <c r="J156" i="1"/>
  <c r="U156" i="1" s="1"/>
  <c r="V156" i="1" s="1"/>
  <c r="J157" i="1"/>
  <c r="C161" i="1"/>
  <c r="C163" i="1"/>
  <c r="C166" i="1"/>
  <c r="J169" i="1"/>
  <c r="J170" i="1"/>
  <c r="U170" i="1" s="1"/>
  <c r="V170" i="1" s="1"/>
  <c r="I180" i="1"/>
  <c r="I183" i="1"/>
  <c r="J191" i="1"/>
  <c r="J192" i="1"/>
  <c r="K192" i="1" s="1"/>
  <c r="J196" i="1"/>
  <c r="U196" i="1" s="1"/>
  <c r="V196" i="1" s="1"/>
  <c r="K161" i="1"/>
  <c r="E6" i="1"/>
  <c r="J34" i="1"/>
  <c r="K34" i="1" s="1"/>
  <c r="C40" i="1"/>
  <c r="E50" i="1"/>
  <c r="J74" i="1"/>
  <c r="I75" i="1"/>
  <c r="K75" i="1" s="1"/>
  <c r="J111" i="1"/>
  <c r="U111" i="1" s="1"/>
  <c r="V111" i="1" s="1"/>
  <c r="V110" i="1" s="1"/>
  <c r="J115" i="1"/>
  <c r="U115" i="1" s="1"/>
  <c r="V115" i="1" s="1"/>
  <c r="I118" i="1"/>
  <c r="I126" i="1"/>
  <c r="J129" i="1"/>
  <c r="U129" i="1" s="1"/>
  <c r="V129" i="1" s="1"/>
  <c r="J133" i="1"/>
  <c r="U133" i="1" s="1"/>
  <c r="V133" i="1" s="1"/>
  <c r="I174" i="1"/>
  <c r="I179" i="1"/>
  <c r="J180" i="1"/>
  <c r="U180" i="1" s="1"/>
  <c r="V180" i="1" s="1"/>
  <c r="I187" i="1"/>
  <c r="I189" i="1"/>
  <c r="I124" i="1"/>
  <c r="I125" i="1"/>
  <c r="C126" i="1"/>
  <c r="J126" i="1"/>
  <c r="K126" i="1" s="1"/>
  <c r="I129" i="1"/>
  <c r="C131" i="1"/>
  <c r="J131" i="1"/>
  <c r="U131" i="1" s="1"/>
  <c r="V131" i="1" s="1"/>
  <c r="I145" i="1"/>
  <c r="K145" i="1" s="1"/>
  <c r="C146" i="1"/>
  <c r="I148" i="1"/>
  <c r="K148" i="1" s="1"/>
  <c r="I150" i="1"/>
  <c r="I158" i="1"/>
  <c r="K158" i="1" s="1"/>
  <c r="I160" i="1"/>
  <c r="I162" i="1"/>
  <c r="K162" i="1" s="1"/>
  <c r="I164" i="1"/>
  <c r="I176" i="1"/>
  <c r="K176" i="1" s="1"/>
  <c r="K180" i="1"/>
  <c r="J182" i="1"/>
  <c r="I185" i="1"/>
  <c r="I188" i="1"/>
  <c r="C190" i="1"/>
  <c r="C192" i="1"/>
  <c r="I194" i="1"/>
  <c r="K194" i="1" s="1"/>
  <c r="I196" i="1"/>
  <c r="K196" i="1" s="1"/>
  <c r="E195" i="1"/>
  <c r="C124" i="1"/>
  <c r="C125" i="1"/>
  <c r="C129" i="1"/>
  <c r="J136" i="1"/>
  <c r="J138" i="1"/>
  <c r="C145" i="1"/>
  <c r="C148" i="1"/>
  <c r="C150" i="1"/>
  <c r="C158" i="1"/>
  <c r="C160" i="1"/>
  <c r="C162" i="1"/>
  <c r="C164" i="1"/>
  <c r="E165" i="1"/>
  <c r="J168" i="1"/>
  <c r="U168" i="1" s="1"/>
  <c r="V168" i="1" s="1"/>
  <c r="J174" i="1"/>
  <c r="I175" i="1"/>
  <c r="J179" i="1"/>
  <c r="U179" i="1" s="1"/>
  <c r="V179" i="1" s="1"/>
  <c r="J181" i="1"/>
  <c r="U181" i="1" s="1"/>
  <c r="V181" i="1" s="1"/>
  <c r="J183" i="1"/>
  <c r="I191" i="1"/>
  <c r="I193" i="1"/>
  <c r="K193" i="1" s="1"/>
  <c r="C194" i="1"/>
  <c r="C196" i="1"/>
  <c r="I133" i="1"/>
  <c r="K133" i="1" s="1"/>
  <c r="I147" i="1"/>
  <c r="I149" i="1"/>
  <c r="I155" i="1"/>
  <c r="I156" i="1"/>
  <c r="K156" i="1" s="1"/>
  <c r="I157" i="1"/>
  <c r="I159" i="1"/>
  <c r="J173" i="1"/>
  <c r="J177" i="1"/>
  <c r="C181" i="1"/>
  <c r="I182" i="1"/>
  <c r="C183" i="1"/>
  <c r="C191" i="1"/>
  <c r="C193" i="1"/>
  <c r="C123" i="1"/>
  <c r="C133" i="1"/>
  <c r="C147" i="1"/>
  <c r="C149" i="1"/>
  <c r="E151" i="1"/>
  <c r="C155" i="1"/>
  <c r="C156" i="1"/>
  <c r="C157" i="1"/>
  <c r="C159" i="1"/>
  <c r="K183" i="1"/>
  <c r="K21" i="1"/>
  <c r="K25" i="1"/>
  <c r="I29" i="1"/>
  <c r="I35" i="1"/>
  <c r="K35" i="1" s="1"/>
  <c r="I40" i="1"/>
  <c r="J41" i="1"/>
  <c r="U41" i="1" s="1"/>
  <c r="V41" i="1" s="1"/>
  <c r="V40" i="1" s="1"/>
  <c r="I53" i="1"/>
  <c r="K53" i="1" s="1"/>
  <c r="I16" i="1"/>
  <c r="U21" i="1"/>
  <c r="V21" i="1" s="1"/>
  <c r="U25" i="1"/>
  <c r="V25" i="1" s="1"/>
  <c r="I30" i="1"/>
  <c r="K30" i="1" s="1"/>
  <c r="J35" i="1"/>
  <c r="U35" i="1" s="1"/>
  <c r="V35" i="1" s="1"/>
  <c r="I37" i="1"/>
  <c r="K37" i="1" s="1"/>
  <c r="J38" i="1"/>
  <c r="J40" i="1"/>
  <c r="U40" i="1" s="1"/>
  <c r="E42" i="1"/>
  <c r="D50" i="1"/>
  <c r="I50" i="1" s="1"/>
  <c r="J51" i="1"/>
  <c r="C53" i="1"/>
  <c r="C54" i="1"/>
  <c r="C55" i="1"/>
  <c r="I57" i="1"/>
  <c r="C58" i="1"/>
  <c r="C60" i="1"/>
  <c r="C62" i="1"/>
  <c r="C64" i="1"/>
  <c r="I67" i="1"/>
  <c r="K67" i="1" s="1"/>
  <c r="C75" i="1"/>
  <c r="I78" i="1"/>
  <c r="J92" i="1"/>
  <c r="U92" i="1" s="1"/>
  <c r="V92" i="1" s="1"/>
  <c r="I101" i="1"/>
  <c r="K101" i="1" s="1"/>
  <c r="K125" i="1"/>
  <c r="D27" i="1"/>
  <c r="C27" i="1" s="1"/>
  <c r="K22" i="1"/>
  <c r="K26" i="1"/>
  <c r="J29" i="1"/>
  <c r="U29" i="1" s="1"/>
  <c r="V29" i="1" s="1"/>
  <c r="I33" i="1"/>
  <c r="C35" i="1"/>
  <c r="K36" i="1"/>
  <c r="I44" i="1"/>
  <c r="K44" i="1" s="1"/>
  <c r="J46" i="1"/>
  <c r="U46" i="1" s="1"/>
  <c r="V46" i="1" s="1"/>
  <c r="I48" i="1"/>
  <c r="K48" i="1" s="1"/>
  <c r="C57" i="1"/>
  <c r="I59" i="1"/>
  <c r="K59" i="1" s="1"/>
  <c r="I61" i="1"/>
  <c r="K61" i="1" s="1"/>
  <c r="I63" i="1"/>
  <c r="K63" i="1" s="1"/>
  <c r="I65" i="1"/>
  <c r="K65" i="1" s="1"/>
  <c r="C67" i="1"/>
  <c r="I76" i="1"/>
  <c r="C78" i="1"/>
  <c r="D91" i="1"/>
  <c r="C91" i="1" s="1"/>
  <c r="C92" i="1"/>
  <c r="J93" i="1"/>
  <c r="U93" i="1" s="1"/>
  <c r="V93" i="1" s="1"/>
  <c r="J95" i="1"/>
  <c r="K95" i="1" s="1"/>
  <c r="J98" i="1"/>
  <c r="K98" i="1" s="1"/>
  <c r="C101" i="1"/>
  <c r="C59" i="1"/>
  <c r="C61" i="1"/>
  <c r="C63" i="1"/>
  <c r="C65" i="1"/>
  <c r="C76" i="1"/>
  <c r="J97" i="1"/>
  <c r="I38" i="1"/>
  <c r="E66" i="1"/>
  <c r="E77" i="1"/>
  <c r="J8" i="1"/>
  <c r="U8" i="1" s="1"/>
  <c r="V8" i="1" s="1"/>
  <c r="C8" i="1"/>
  <c r="J18" i="1"/>
  <c r="U18" i="1" s="1"/>
  <c r="V18" i="1" s="1"/>
  <c r="C18" i="1"/>
  <c r="I18" i="1"/>
  <c r="J7" i="1"/>
  <c r="K7" i="1" s="1"/>
  <c r="C7" i="1"/>
  <c r="D6" i="1"/>
  <c r="I8" i="1"/>
  <c r="J13" i="1"/>
  <c r="C13" i="1"/>
  <c r="J14" i="1"/>
  <c r="U14" i="1" s="1"/>
  <c r="V14" i="1" s="1"/>
  <c r="C14" i="1"/>
  <c r="I14" i="1"/>
  <c r="K23" i="1"/>
  <c r="J33" i="1"/>
  <c r="C33" i="1"/>
  <c r="E32" i="1"/>
  <c r="C32" i="1" s="1"/>
  <c r="K40" i="1"/>
  <c r="I43" i="1"/>
  <c r="D42" i="1"/>
  <c r="J43" i="1"/>
  <c r="C43" i="1"/>
  <c r="I45" i="1"/>
  <c r="J45" i="1"/>
  <c r="U45" i="1" s="1"/>
  <c r="V45" i="1" s="1"/>
  <c r="C45" i="1"/>
  <c r="I47" i="1"/>
  <c r="J47" i="1"/>
  <c r="U47" i="1" s="1"/>
  <c r="V47" i="1" s="1"/>
  <c r="C47" i="1"/>
  <c r="K56" i="1"/>
  <c r="K58" i="1"/>
  <c r="K62" i="1"/>
  <c r="J68" i="1"/>
  <c r="I72" i="1"/>
  <c r="J10" i="1"/>
  <c r="U10" i="1" s="1"/>
  <c r="V10" i="1" s="1"/>
  <c r="C10" i="1"/>
  <c r="J12" i="1"/>
  <c r="U12" i="1" s="1"/>
  <c r="V12" i="1" s="1"/>
  <c r="C12" i="1"/>
  <c r="I105" i="1"/>
  <c r="J105" i="1"/>
  <c r="U105" i="1" s="1"/>
  <c r="V105" i="1" s="1"/>
  <c r="C105" i="1"/>
  <c r="I107" i="1"/>
  <c r="J107" i="1"/>
  <c r="C107" i="1"/>
  <c r="I109" i="1"/>
  <c r="J109" i="1"/>
  <c r="C109" i="1"/>
  <c r="I116" i="1"/>
  <c r="J116" i="1"/>
  <c r="U116" i="1" s="1"/>
  <c r="V116" i="1" s="1"/>
  <c r="C116" i="1"/>
  <c r="I15" i="1"/>
  <c r="J15" i="1"/>
  <c r="U15" i="1" s="1"/>
  <c r="V15" i="1" s="1"/>
  <c r="C15" i="1"/>
  <c r="J17" i="1"/>
  <c r="C17" i="1"/>
  <c r="I17" i="1"/>
  <c r="K19" i="1"/>
  <c r="K46" i="1"/>
  <c r="J70" i="1"/>
  <c r="U70" i="1" s="1"/>
  <c r="V70" i="1" s="1"/>
  <c r="I71" i="1"/>
  <c r="I83" i="1"/>
  <c r="J83" i="1"/>
  <c r="C83" i="1"/>
  <c r="I31" i="1"/>
  <c r="J31" i="1"/>
  <c r="U31" i="1" s="1"/>
  <c r="V31" i="1" s="1"/>
  <c r="C31" i="1"/>
  <c r="J72" i="1"/>
  <c r="C72" i="1"/>
  <c r="I89" i="1"/>
  <c r="J89" i="1"/>
  <c r="C89" i="1"/>
  <c r="J9" i="1"/>
  <c r="U9" i="1" s="1"/>
  <c r="V9" i="1" s="1"/>
  <c r="C9" i="1"/>
  <c r="I10" i="1"/>
  <c r="J11" i="1"/>
  <c r="U11" i="1" s="1"/>
  <c r="V11" i="1" s="1"/>
  <c r="C11" i="1"/>
  <c r="I12" i="1"/>
  <c r="I28" i="1"/>
  <c r="J28" i="1"/>
  <c r="C28" i="1"/>
  <c r="J71" i="1"/>
  <c r="C71" i="1"/>
  <c r="J73" i="1"/>
  <c r="C73" i="1"/>
  <c r="I73" i="1"/>
  <c r="I81" i="1"/>
  <c r="J81" i="1"/>
  <c r="U81" i="1" s="1"/>
  <c r="V81" i="1" s="1"/>
  <c r="C81" i="1"/>
  <c r="I102" i="1"/>
  <c r="J102" i="1"/>
  <c r="U102" i="1" s="1"/>
  <c r="C102" i="1"/>
  <c r="C74" i="1"/>
  <c r="K76" i="1"/>
  <c r="I88" i="1"/>
  <c r="K88" i="1" s="1"/>
  <c r="J88" i="1"/>
  <c r="C88" i="1"/>
  <c r="I90" i="1"/>
  <c r="J90" i="1"/>
  <c r="C90" i="1"/>
  <c r="I93" i="1"/>
  <c r="E91" i="1"/>
  <c r="I91" i="1" s="1"/>
  <c r="J94" i="1"/>
  <c r="U94" i="1" s="1"/>
  <c r="V94" i="1" s="1"/>
  <c r="J96" i="1"/>
  <c r="U96" i="1" s="1"/>
  <c r="V96" i="1" s="1"/>
  <c r="I113" i="1"/>
  <c r="J113" i="1"/>
  <c r="C113" i="1"/>
  <c r="I122" i="1"/>
  <c r="J122" i="1"/>
  <c r="C122" i="1"/>
  <c r="C16" i="1"/>
  <c r="C29" i="1"/>
  <c r="C30" i="1"/>
  <c r="C44" i="1"/>
  <c r="C46" i="1"/>
  <c r="C48" i="1"/>
  <c r="I51" i="1"/>
  <c r="D66" i="1"/>
  <c r="I68" i="1"/>
  <c r="I69" i="1"/>
  <c r="I70" i="1"/>
  <c r="I79" i="1"/>
  <c r="D77" i="1"/>
  <c r="J79" i="1"/>
  <c r="C79" i="1"/>
  <c r="I84" i="1"/>
  <c r="J84" i="1"/>
  <c r="C84" i="1"/>
  <c r="K97" i="1"/>
  <c r="I103" i="1"/>
  <c r="J103" i="1"/>
  <c r="U103" i="1" s="1"/>
  <c r="V103" i="1" s="1"/>
  <c r="C103" i="1"/>
  <c r="K114" i="1"/>
  <c r="I120" i="1"/>
  <c r="J120" i="1"/>
  <c r="C120" i="1"/>
  <c r="D121" i="1"/>
  <c r="C51" i="1"/>
  <c r="C68" i="1"/>
  <c r="C69" i="1"/>
  <c r="C70" i="1"/>
  <c r="I80" i="1"/>
  <c r="J80" i="1"/>
  <c r="C80" i="1"/>
  <c r="I82" i="1"/>
  <c r="J82" i="1"/>
  <c r="C82" i="1"/>
  <c r="I85" i="1"/>
  <c r="J85" i="1"/>
  <c r="C85" i="1"/>
  <c r="I86" i="1"/>
  <c r="J86" i="1"/>
  <c r="C86" i="1"/>
  <c r="I87" i="1"/>
  <c r="J87" i="1"/>
  <c r="C87" i="1"/>
  <c r="I100" i="1"/>
  <c r="J100" i="1"/>
  <c r="C100" i="1"/>
  <c r="D99" i="1"/>
  <c r="I104" i="1"/>
  <c r="J104" i="1"/>
  <c r="U104" i="1" s="1"/>
  <c r="C104" i="1"/>
  <c r="I106" i="1"/>
  <c r="J106" i="1"/>
  <c r="C106" i="1"/>
  <c r="I108" i="1"/>
  <c r="J108" i="1"/>
  <c r="C108" i="1"/>
  <c r="I110" i="1"/>
  <c r="J110" i="1"/>
  <c r="U110" i="1" s="1"/>
  <c r="C110" i="1"/>
  <c r="D112" i="1"/>
  <c r="K115" i="1"/>
  <c r="K117" i="1"/>
  <c r="K118" i="1"/>
  <c r="K124" i="1"/>
  <c r="E128" i="1"/>
  <c r="J132" i="1"/>
  <c r="U132" i="1" s="1"/>
  <c r="V132" i="1" s="1"/>
  <c r="J137" i="1"/>
  <c r="C111" i="1"/>
  <c r="E112" i="1"/>
  <c r="C114" i="1"/>
  <c r="C115" i="1"/>
  <c r="C117" i="1"/>
  <c r="C118" i="1"/>
  <c r="C119" i="1"/>
  <c r="E184" i="1"/>
  <c r="C184" i="1" s="1"/>
  <c r="I186" i="1"/>
  <c r="C93" i="1"/>
  <c r="C94" i="1"/>
  <c r="C95" i="1"/>
  <c r="C96" i="1"/>
  <c r="C97" i="1"/>
  <c r="C98" i="1"/>
  <c r="K127" i="1"/>
  <c r="J130" i="1"/>
  <c r="J135" i="1"/>
  <c r="H65" i="4"/>
  <c r="J139" i="1"/>
  <c r="J140" i="1"/>
  <c r="C140" i="1"/>
  <c r="J141" i="1"/>
  <c r="C141" i="1"/>
  <c r="C142" i="1"/>
  <c r="J167" i="1"/>
  <c r="J175" i="1"/>
  <c r="J186" i="1"/>
  <c r="J187" i="1"/>
  <c r="J188" i="1"/>
  <c r="J189" i="1"/>
  <c r="I16" i="4"/>
  <c r="R36" i="1" s="1"/>
  <c r="U36" i="1" s="1"/>
  <c r="V36" i="1" s="1"/>
  <c r="H16" i="4"/>
  <c r="I24" i="4"/>
  <c r="R53" i="1" s="1"/>
  <c r="U53" i="1" s="1"/>
  <c r="V53" i="1" s="1"/>
  <c r="H24" i="4"/>
  <c r="I150" i="4"/>
  <c r="I149" i="4" s="1"/>
  <c r="E149" i="4"/>
  <c r="H150" i="4"/>
  <c r="D128" i="1"/>
  <c r="I130" i="1"/>
  <c r="I132" i="1"/>
  <c r="K132" i="1" s="1"/>
  <c r="I134" i="1"/>
  <c r="I135" i="1"/>
  <c r="I136" i="1"/>
  <c r="K136" i="1" s="1"/>
  <c r="I137" i="1"/>
  <c r="I138" i="1"/>
  <c r="I139" i="1"/>
  <c r="I140" i="1"/>
  <c r="I141" i="1"/>
  <c r="I142" i="1"/>
  <c r="J143" i="1"/>
  <c r="C143" i="1"/>
  <c r="I143" i="1"/>
  <c r="K179" i="1"/>
  <c r="J21" i="4"/>
  <c r="J20" i="4" s="1"/>
  <c r="H20" i="4"/>
  <c r="C130" i="1"/>
  <c r="C132" i="1"/>
  <c r="C134" i="1"/>
  <c r="C135" i="1"/>
  <c r="C136" i="1"/>
  <c r="C137" i="1"/>
  <c r="C138" i="1"/>
  <c r="C139" i="1"/>
  <c r="K147" i="1"/>
  <c r="K152" i="1"/>
  <c r="J153" i="1"/>
  <c r="U153" i="1" s="1"/>
  <c r="V153" i="1" s="1"/>
  <c r="C153" i="1"/>
  <c r="I153" i="1"/>
  <c r="D151" i="1"/>
  <c r="K154" i="1"/>
  <c r="E178" i="1"/>
  <c r="I7" i="4"/>
  <c r="H7" i="4"/>
  <c r="D165" i="1"/>
  <c r="I167" i="1"/>
  <c r="K167" i="1" s="1"/>
  <c r="I168" i="1"/>
  <c r="I169" i="1"/>
  <c r="I170" i="1"/>
  <c r="I171" i="1"/>
  <c r="I172" i="1"/>
  <c r="K172" i="1" s="1"/>
  <c r="I173" i="1"/>
  <c r="K173" i="1" s="1"/>
  <c r="J197" i="1"/>
  <c r="C197" i="1"/>
  <c r="I197" i="1"/>
  <c r="D195" i="1"/>
  <c r="C195" i="1" s="1"/>
  <c r="J198" i="1"/>
  <c r="C198" i="1"/>
  <c r="I198" i="1"/>
  <c r="J199" i="1"/>
  <c r="C199" i="1"/>
  <c r="I199" i="1"/>
  <c r="J200" i="1"/>
  <c r="C200" i="1"/>
  <c r="I200" i="1"/>
  <c r="J202" i="1"/>
  <c r="C202" i="1"/>
  <c r="I202" i="1"/>
  <c r="D6" i="4"/>
  <c r="J10" i="4"/>
  <c r="S18" i="1" s="1"/>
  <c r="E14" i="4"/>
  <c r="J19" i="4"/>
  <c r="S39" i="1" s="1"/>
  <c r="J27" i="4"/>
  <c r="S56" i="1" s="1"/>
  <c r="D126" i="4"/>
  <c r="E127" i="4"/>
  <c r="C167" i="1"/>
  <c r="C168" i="1"/>
  <c r="C169" i="1"/>
  <c r="C170" i="1"/>
  <c r="C171" i="1"/>
  <c r="C172" i="1"/>
  <c r="C173" i="1"/>
  <c r="C174" i="1"/>
  <c r="C175" i="1"/>
  <c r="C176" i="1"/>
  <c r="C177" i="1"/>
  <c r="C179" i="1"/>
  <c r="C186" i="1"/>
  <c r="C187" i="1"/>
  <c r="C188" i="1"/>
  <c r="C189" i="1"/>
  <c r="D13" i="4"/>
  <c r="M32" i="1" s="1"/>
  <c r="E28" i="4"/>
  <c r="E22" i="4" s="1"/>
  <c r="N50" i="1" s="1"/>
  <c r="E30" i="4"/>
  <c r="I32" i="4"/>
  <c r="I31" i="4" s="1"/>
  <c r="E31" i="4"/>
  <c r="H32" i="4"/>
  <c r="I34" i="4"/>
  <c r="I33" i="4" s="1"/>
  <c r="E33" i="4"/>
  <c r="H34" i="4"/>
  <c r="I36" i="4"/>
  <c r="I35" i="4" s="1"/>
  <c r="E35" i="4"/>
  <c r="H36" i="4"/>
  <c r="I38" i="4"/>
  <c r="E37" i="4"/>
  <c r="N66" i="1" s="1"/>
  <c r="H38" i="4"/>
  <c r="E42" i="4"/>
  <c r="C41" i="4"/>
  <c r="D54" i="4"/>
  <c r="E55" i="4"/>
  <c r="I76" i="4"/>
  <c r="I75" i="4" s="1"/>
  <c r="E75" i="4"/>
  <c r="H76" i="4"/>
  <c r="D178" i="1"/>
  <c r="V193" i="1"/>
  <c r="J201" i="1"/>
  <c r="C201" i="1"/>
  <c r="I201" i="1"/>
  <c r="J203" i="1"/>
  <c r="C203" i="1"/>
  <c r="I203" i="1"/>
  <c r="E9" i="4"/>
  <c r="E18" i="4"/>
  <c r="J23" i="4"/>
  <c r="E26" i="4"/>
  <c r="I57" i="4"/>
  <c r="I56" i="4" s="1"/>
  <c r="E56" i="4"/>
  <c r="H57" i="4"/>
  <c r="I63" i="4"/>
  <c r="E60" i="4"/>
  <c r="N91" i="1" s="1"/>
  <c r="H63" i="4"/>
  <c r="I68" i="4"/>
  <c r="I67" i="4" s="1"/>
  <c r="R99" i="1" s="1"/>
  <c r="E67" i="4"/>
  <c r="N99" i="1" s="1"/>
  <c r="H68" i="4"/>
  <c r="H73" i="4"/>
  <c r="H111" i="4"/>
  <c r="I111" i="4"/>
  <c r="I110" i="4" s="1"/>
  <c r="E110" i="4"/>
  <c r="H115" i="4"/>
  <c r="I115" i="4"/>
  <c r="I114" i="4" s="1"/>
  <c r="E114" i="4"/>
  <c r="H119" i="4"/>
  <c r="I119" i="4"/>
  <c r="C6" i="4"/>
  <c r="C13" i="4"/>
  <c r="L32" i="1" s="1"/>
  <c r="E20" i="4"/>
  <c r="C29" i="4"/>
  <c r="C31" i="4"/>
  <c r="C33" i="4"/>
  <c r="C35" i="4"/>
  <c r="C37" i="4"/>
  <c r="L66" i="1" s="1"/>
  <c r="E48" i="4"/>
  <c r="C47" i="4"/>
  <c r="L77" i="1" s="1"/>
  <c r="I78" i="4"/>
  <c r="J78" i="4" s="1"/>
  <c r="E77" i="4"/>
  <c r="N112" i="1" s="1"/>
  <c r="I79" i="4"/>
  <c r="R117" i="1" s="1"/>
  <c r="H79" i="4"/>
  <c r="H80" i="4"/>
  <c r="I91" i="4"/>
  <c r="R135" i="1" s="1"/>
  <c r="H91" i="4"/>
  <c r="I108" i="4"/>
  <c r="R155" i="1" s="1"/>
  <c r="H108" i="4"/>
  <c r="E46" i="4"/>
  <c r="C45" i="4"/>
  <c r="E53" i="4"/>
  <c r="H60" i="4"/>
  <c r="Q91" i="1" s="1"/>
  <c r="J84" i="4"/>
  <c r="S123" i="1" s="1"/>
  <c r="D82" i="4"/>
  <c r="M121" i="1" s="1"/>
  <c r="I93" i="4"/>
  <c r="I92" i="4" s="1"/>
  <c r="E92" i="4"/>
  <c r="H93" i="4"/>
  <c r="D98" i="4"/>
  <c r="M142" i="1" s="1"/>
  <c r="E99" i="4"/>
  <c r="H113" i="4"/>
  <c r="I113" i="4"/>
  <c r="I112" i="4" s="1"/>
  <c r="E112" i="4"/>
  <c r="H117" i="4"/>
  <c r="I117" i="4"/>
  <c r="I116" i="4" s="1"/>
  <c r="E116" i="4"/>
  <c r="I39" i="4"/>
  <c r="R69" i="1" s="1"/>
  <c r="U69" i="1" s="1"/>
  <c r="V69" i="1" s="1"/>
  <c r="H39" i="4"/>
  <c r="J40" i="4"/>
  <c r="S70" i="1" s="1"/>
  <c r="E44" i="4"/>
  <c r="C43" i="4"/>
  <c r="I49" i="4"/>
  <c r="R80" i="1" s="1"/>
  <c r="H49" i="4"/>
  <c r="J50" i="4"/>
  <c r="S81" i="1" s="1"/>
  <c r="I51" i="4"/>
  <c r="R82" i="1" s="1"/>
  <c r="H51" i="4"/>
  <c r="I59" i="4"/>
  <c r="I58" i="4" s="1"/>
  <c r="E58" i="4"/>
  <c r="H59" i="4"/>
  <c r="I66" i="4"/>
  <c r="I65" i="4" s="1"/>
  <c r="E65" i="4"/>
  <c r="I74" i="4"/>
  <c r="I73" i="4" s="1"/>
  <c r="E73" i="4"/>
  <c r="H77" i="4"/>
  <c r="Q112" i="1" s="1"/>
  <c r="I81" i="4"/>
  <c r="R120" i="1" s="1"/>
  <c r="H81" i="4"/>
  <c r="I85" i="4"/>
  <c r="R124" i="1" s="1"/>
  <c r="U124" i="1" s="1"/>
  <c r="V124" i="1" s="1"/>
  <c r="H85" i="4"/>
  <c r="E88" i="4"/>
  <c r="C87" i="4"/>
  <c r="E105" i="4"/>
  <c r="C104" i="4"/>
  <c r="I134" i="4"/>
  <c r="I133" i="4" s="1"/>
  <c r="E133" i="4"/>
  <c r="H134" i="4"/>
  <c r="D139" i="4"/>
  <c r="E140" i="4"/>
  <c r="J100" i="4"/>
  <c r="S145" i="1" s="1"/>
  <c r="E103" i="4"/>
  <c r="C102" i="4"/>
  <c r="D118" i="4"/>
  <c r="M165" i="1" s="1"/>
  <c r="J122" i="4"/>
  <c r="S170" i="1" s="1"/>
  <c r="D128" i="4"/>
  <c r="E129" i="4"/>
  <c r="J130" i="4"/>
  <c r="S178" i="1" s="1"/>
  <c r="D141" i="4"/>
  <c r="E142" i="4"/>
  <c r="I146" i="4"/>
  <c r="E145" i="4"/>
  <c r="N195" i="1" s="1"/>
  <c r="H147" i="4"/>
  <c r="I147" i="4"/>
  <c r="R198" i="1" s="1"/>
  <c r="H70" i="4"/>
  <c r="E97" i="4"/>
  <c r="J120" i="4"/>
  <c r="S168" i="1" s="1"/>
  <c r="E123" i="4"/>
  <c r="E125" i="4"/>
  <c r="H130" i="4"/>
  <c r="Q178" i="1" s="1"/>
  <c r="I148" i="4"/>
  <c r="R199" i="1" s="1"/>
  <c r="H148" i="4"/>
  <c r="I152" i="4"/>
  <c r="I151" i="4" s="1"/>
  <c r="E151" i="4"/>
  <c r="H152" i="4"/>
  <c r="C65" i="4"/>
  <c r="C67" i="4"/>
  <c r="L99" i="1" s="1"/>
  <c r="C73" i="4"/>
  <c r="C75" i="4"/>
  <c r="C77" i="4"/>
  <c r="L112" i="1" s="1"/>
  <c r="E82" i="4"/>
  <c r="N121" i="1" s="1"/>
  <c r="E86" i="4"/>
  <c r="E90" i="4"/>
  <c r="C89" i="4"/>
  <c r="L128" i="1" s="1"/>
  <c r="I95" i="4"/>
  <c r="I94" i="4" s="1"/>
  <c r="E94" i="4"/>
  <c r="H95" i="4"/>
  <c r="E107" i="4"/>
  <c r="C106" i="4"/>
  <c r="L151" i="1" s="1"/>
  <c r="E121" i="4"/>
  <c r="E118" i="4" s="1"/>
  <c r="N165" i="1" s="1"/>
  <c r="H135" i="4"/>
  <c r="Q184" i="1" s="1"/>
  <c r="J146" i="4"/>
  <c r="C133" i="4"/>
  <c r="I136" i="4"/>
  <c r="I137" i="4"/>
  <c r="R187" i="1" s="1"/>
  <c r="I138" i="4"/>
  <c r="C145" i="4"/>
  <c r="L195" i="1" s="1"/>
  <c r="C149" i="4"/>
  <c r="C151" i="4"/>
  <c r="C110" i="4"/>
  <c r="C112" i="4"/>
  <c r="C114" i="4"/>
  <c r="C116" i="4"/>
  <c r="C118" i="4"/>
  <c r="L165" i="1" s="1"/>
  <c r="C124" i="4"/>
  <c r="K123" i="1" l="1"/>
  <c r="C77" i="1"/>
  <c r="K69" i="1"/>
  <c r="K31" i="1"/>
  <c r="K49" i="1"/>
  <c r="K33" i="1"/>
  <c r="K57" i="1"/>
  <c r="J50" i="1"/>
  <c r="K50" i="1" s="1"/>
  <c r="V19" i="1"/>
  <c r="K182" i="1"/>
  <c r="K159" i="1"/>
  <c r="K149" i="1"/>
  <c r="K185" i="1"/>
  <c r="K164" i="1"/>
  <c r="K150" i="1"/>
  <c r="K191" i="1"/>
  <c r="K177" i="1"/>
  <c r="K55" i="1"/>
  <c r="K199" i="1"/>
  <c r="K171" i="1"/>
  <c r="K39" i="1"/>
  <c r="K54" i="1"/>
  <c r="K174" i="1"/>
  <c r="K170" i="1"/>
  <c r="E5" i="1"/>
  <c r="K16" i="1"/>
  <c r="K160" i="1"/>
  <c r="K169" i="1"/>
  <c r="K140" i="1"/>
  <c r="K129" i="1"/>
  <c r="K110" i="1"/>
  <c r="K82" i="1"/>
  <c r="C42" i="1"/>
  <c r="K13" i="1"/>
  <c r="K38" i="1"/>
  <c r="K41" i="1"/>
  <c r="K78" i="1"/>
  <c r="C50" i="1"/>
  <c r="K157" i="1"/>
  <c r="J178" i="1"/>
  <c r="U178" i="1" s="1"/>
  <c r="K146" i="1"/>
  <c r="K52" i="1"/>
  <c r="U155" i="1"/>
  <c r="V155" i="1" s="1"/>
  <c r="K203" i="1"/>
  <c r="K198" i="1"/>
  <c r="K168" i="1"/>
  <c r="K139" i="1"/>
  <c r="K189" i="1"/>
  <c r="K10" i="1"/>
  <c r="K14" i="1"/>
  <c r="K119" i="1"/>
  <c r="U117" i="1"/>
  <c r="V117" i="1" s="1"/>
  <c r="J165" i="1"/>
  <c r="K134" i="1"/>
  <c r="K181" i="1"/>
  <c r="K178" i="1" s="1"/>
  <c r="K51" i="1"/>
  <c r="K29" i="1"/>
  <c r="K155" i="1"/>
  <c r="K131" i="1"/>
  <c r="K166" i="1"/>
  <c r="K111" i="1"/>
  <c r="J151" i="1"/>
  <c r="K138" i="1"/>
  <c r="K188" i="1"/>
  <c r="K201" i="1"/>
  <c r="K143" i="1"/>
  <c r="K92" i="1"/>
  <c r="K86" i="1"/>
  <c r="K68" i="1"/>
  <c r="K122" i="1"/>
  <c r="K93" i="1"/>
  <c r="U51" i="1"/>
  <c r="V51" i="1" s="1"/>
  <c r="K12" i="1"/>
  <c r="K17" i="1"/>
  <c r="K107" i="1"/>
  <c r="K18" i="1"/>
  <c r="K72" i="1"/>
  <c r="K106" i="1"/>
  <c r="K84" i="1"/>
  <c r="K102" i="1"/>
  <c r="K47" i="1"/>
  <c r="S114" i="1"/>
  <c r="L97" i="1"/>
  <c r="L98" i="1"/>
  <c r="J148" i="4"/>
  <c r="S199" i="1" s="1"/>
  <c r="Q199" i="1"/>
  <c r="H123" i="4"/>
  <c r="I123" i="4"/>
  <c r="R171" i="1" s="1"/>
  <c r="U171" i="1" s="1"/>
  <c r="V171" i="1" s="1"/>
  <c r="N171" i="1"/>
  <c r="I145" i="4"/>
  <c r="R195" i="1" s="1"/>
  <c r="R197" i="1"/>
  <c r="H129" i="4"/>
  <c r="I129" i="4"/>
  <c r="I128" i="4" s="1"/>
  <c r="E128" i="4"/>
  <c r="L148" i="1"/>
  <c r="L147" i="1"/>
  <c r="M190" i="1"/>
  <c r="M189" i="1"/>
  <c r="L150" i="1"/>
  <c r="L149" i="1"/>
  <c r="J85" i="4"/>
  <c r="S124" i="1" s="1"/>
  <c r="Q124" i="1"/>
  <c r="N98" i="1"/>
  <c r="N97" i="1"/>
  <c r="R90" i="1"/>
  <c r="R89" i="1"/>
  <c r="N164" i="1"/>
  <c r="N163" i="1"/>
  <c r="R160" i="1"/>
  <c r="U160" i="1" s="1"/>
  <c r="V160" i="1" s="1"/>
  <c r="R159" i="1"/>
  <c r="U159" i="1" s="1"/>
  <c r="J93" i="4"/>
  <c r="J92" i="4" s="1"/>
  <c r="H92" i="4"/>
  <c r="R167" i="1"/>
  <c r="L158" i="1"/>
  <c r="L157" i="1"/>
  <c r="R188" i="1"/>
  <c r="J138" i="4"/>
  <c r="S188" i="1" s="1"/>
  <c r="H145" i="4"/>
  <c r="Q195" i="1" s="1"/>
  <c r="R139" i="1"/>
  <c r="U139" i="1" s="1"/>
  <c r="V139" i="1" s="1"/>
  <c r="R138" i="1"/>
  <c r="U138" i="1" s="1"/>
  <c r="R203" i="1"/>
  <c r="R202" i="1"/>
  <c r="H125" i="4"/>
  <c r="I125" i="4"/>
  <c r="I124" i="4" s="1"/>
  <c r="E124" i="4"/>
  <c r="H140" i="4"/>
  <c r="I140" i="4"/>
  <c r="I139" i="4" s="1"/>
  <c r="E139" i="4"/>
  <c r="R183" i="1"/>
  <c r="U183" i="1" s="1"/>
  <c r="V183" i="1" s="1"/>
  <c r="R182" i="1"/>
  <c r="U182" i="1" s="1"/>
  <c r="I88" i="4"/>
  <c r="I87" i="4" s="1"/>
  <c r="H88" i="4"/>
  <c r="E87" i="4"/>
  <c r="R107" i="1"/>
  <c r="R106" i="1"/>
  <c r="U106" i="1" s="1"/>
  <c r="N90" i="1"/>
  <c r="N89" i="1"/>
  <c r="I44" i="4"/>
  <c r="I43" i="4" s="1"/>
  <c r="H44" i="4"/>
  <c r="E43" i="4"/>
  <c r="J137" i="4"/>
  <c r="S187" i="1" s="1"/>
  <c r="N160" i="1"/>
  <c r="N159" i="1"/>
  <c r="L76" i="1"/>
  <c r="L75" i="1"/>
  <c r="J91" i="4"/>
  <c r="S135" i="1" s="1"/>
  <c r="Q135" i="1"/>
  <c r="J79" i="4"/>
  <c r="S117" i="1" s="1"/>
  <c r="Q117" i="1"/>
  <c r="L65" i="1"/>
  <c r="L64" i="1"/>
  <c r="R162" i="1"/>
  <c r="U162" i="1" s="1"/>
  <c r="V162" i="1" s="1"/>
  <c r="R161" i="1"/>
  <c r="U161" i="1" s="1"/>
  <c r="H110" i="4"/>
  <c r="J111" i="4"/>
  <c r="J110" i="4" s="1"/>
  <c r="I60" i="4"/>
  <c r="R91" i="1" s="1"/>
  <c r="R95" i="1"/>
  <c r="U95" i="1" s="1"/>
  <c r="V95" i="1" s="1"/>
  <c r="V91" i="1" s="1"/>
  <c r="I26" i="4"/>
  <c r="R55" i="1" s="1"/>
  <c r="U55" i="1" s="1"/>
  <c r="V55" i="1" s="1"/>
  <c r="H26" i="4"/>
  <c r="N55" i="1"/>
  <c r="I9" i="4"/>
  <c r="R17" i="1" s="1"/>
  <c r="H9" i="4"/>
  <c r="N17" i="1"/>
  <c r="N109" i="1"/>
  <c r="N108" i="1"/>
  <c r="L72" i="1"/>
  <c r="L71" i="1"/>
  <c r="I37" i="4"/>
  <c r="R66" i="1" s="1"/>
  <c r="R68" i="1"/>
  <c r="H33" i="4"/>
  <c r="J34" i="4"/>
  <c r="J33" i="4" s="1"/>
  <c r="N61" i="1"/>
  <c r="N60" i="1"/>
  <c r="H127" i="4"/>
  <c r="I127" i="4"/>
  <c r="I126" i="4" s="1"/>
  <c r="E126" i="4"/>
  <c r="I14" i="4"/>
  <c r="E13" i="4"/>
  <c r="N32" i="1" s="1"/>
  <c r="H14" i="4"/>
  <c r="N34" i="1"/>
  <c r="K197" i="1"/>
  <c r="I195" i="1"/>
  <c r="E6" i="4"/>
  <c r="Q41" i="1"/>
  <c r="Q40" i="1"/>
  <c r="K141" i="1"/>
  <c r="K137" i="1"/>
  <c r="N201" i="1"/>
  <c r="N200" i="1"/>
  <c r="J16" i="4"/>
  <c r="S36" i="1" s="1"/>
  <c r="Q36" i="1"/>
  <c r="U167" i="1"/>
  <c r="V167" i="1" s="1"/>
  <c r="J66" i="4"/>
  <c r="J65" i="4" s="1"/>
  <c r="J128" i="1"/>
  <c r="U130" i="1"/>
  <c r="V130" i="1" s="1"/>
  <c r="I112" i="1"/>
  <c r="C112" i="1"/>
  <c r="K104" i="1"/>
  <c r="K100" i="1"/>
  <c r="K99" i="1" s="1"/>
  <c r="K87" i="1"/>
  <c r="U82" i="1"/>
  <c r="V82" i="1" s="1"/>
  <c r="K80" i="1"/>
  <c r="K120" i="1"/>
  <c r="K113" i="1"/>
  <c r="K90" i="1"/>
  <c r="I27" i="1"/>
  <c r="K28" i="1"/>
  <c r="K27" i="1" s="1"/>
  <c r="K71" i="1"/>
  <c r="K109" i="1"/>
  <c r="U43" i="1"/>
  <c r="V43" i="1" s="1"/>
  <c r="J42" i="1"/>
  <c r="U42" i="1" s="1"/>
  <c r="J32" i="1"/>
  <c r="U33" i="1"/>
  <c r="V33" i="1" s="1"/>
  <c r="K8" i="1"/>
  <c r="K9" i="1"/>
  <c r="S197" i="1"/>
  <c r="I107" i="4"/>
  <c r="H107" i="4"/>
  <c r="E106" i="4"/>
  <c r="N151" i="1" s="1"/>
  <c r="N154" i="1"/>
  <c r="J49" i="4"/>
  <c r="S80" i="1" s="1"/>
  <c r="Q80" i="1"/>
  <c r="L63" i="1"/>
  <c r="L62" i="1"/>
  <c r="N40" i="1"/>
  <c r="N41" i="1"/>
  <c r="H114" i="4"/>
  <c r="J115" i="4"/>
  <c r="J114" i="4" s="1"/>
  <c r="Q106" i="1"/>
  <c r="Q107" i="1"/>
  <c r="J57" i="4"/>
  <c r="J56" i="4" s="1"/>
  <c r="H56" i="4"/>
  <c r="R109" i="1"/>
  <c r="R108" i="1"/>
  <c r="I42" i="4"/>
  <c r="I41" i="4" s="1"/>
  <c r="H42" i="4"/>
  <c r="E41" i="4"/>
  <c r="H35" i="4"/>
  <c r="J36" i="4"/>
  <c r="J35" i="4" s="1"/>
  <c r="N63" i="1"/>
  <c r="N62" i="1"/>
  <c r="R61" i="1"/>
  <c r="U61" i="1" s="1"/>
  <c r="V61" i="1" s="1"/>
  <c r="R60" i="1"/>
  <c r="U60" i="1" s="1"/>
  <c r="S41" i="1"/>
  <c r="S40" i="1"/>
  <c r="V178" i="1"/>
  <c r="I121" i="1"/>
  <c r="C121" i="1"/>
  <c r="V102" i="1"/>
  <c r="J77" i="1"/>
  <c r="I66" i="1"/>
  <c r="C66" i="1"/>
  <c r="U89" i="1"/>
  <c r="V104" i="1"/>
  <c r="C6" i="1"/>
  <c r="D5" i="1"/>
  <c r="L162" i="1"/>
  <c r="L161" i="1"/>
  <c r="L201" i="1"/>
  <c r="L200" i="1"/>
  <c r="I135" i="4"/>
  <c r="R184" i="1" s="1"/>
  <c r="J136" i="4"/>
  <c r="R186" i="1"/>
  <c r="U186" i="1" s="1"/>
  <c r="V186" i="1" s="1"/>
  <c r="H94" i="4"/>
  <c r="J95" i="4"/>
  <c r="J94" i="4" s="1"/>
  <c r="I90" i="4"/>
  <c r="H90" i="4"/>
  <c r="E89" i="4"/>
  <c r="N128" i="1" s="1"/>
  <c r="N134" i="1"/>
  <c r="L109" i="1"/>
  <c r="L108" i="1"/>
  <c r="J152" i="4"/>
  <c r="J151" i="4" s="1"/>
  <c r="H151" i="4"/>
  <c r="H142" i="4"/>
  <c r="I142" i="4"/>
  <c r="I141" i="4" s="1"/>
  <c r="E141" i="4"/>
  <c r="M177" i="1"/>
  <c r="M176" i="1"/>
  <c r="H103" i="4"/>
  <c r="E102" i="4"/>
  <c r="I103" i="4"/>
  <c r="I102" i="4" s="1"/>
  <c r="J134" i="4"/>
  <c r="J133" i="4" s="1"/>
  <c r="H133" i="4"/>
  <c r="I105" i="4"/>
  <c r="I104" i="4" s="1"/>
  <c r="H105" i="4"/>
  <c r="E104" i="4"/>
  <c r="R98" i="1"/>
  <c r="U98" i="1" s="1"/>
  <c r="V98" i="1" s="1"/>
  <c r="R97" i="1"/>
  <c r="U97" i="1" s="1"/>
  <c r="J51" i="4"/>
  <c r="S82" i="1" s="1"/>
  <c r="Q82" i="1"/>
  <c r="J39" i="4"/>
  <c r="S69" i="1" s="1"/>
  <c r="Q69" i="1"/>
  <c r="R164" i="1"/>
  <c r="U164" i="1" s="1"/>
  <c r="V164" i="1" s="1"/>
  <c r="R163" i="1"/>
  <c r="U163" i="1" s="1"/>
  <c r="H112" i="4"/>
  <c r="J113" i="4"/>
  <c r="J112" i="4" s="1"/>
  <c r="N137" i="1"/>
  <c r="N136" i="1"/>
  <c r="J108" i="4"/>
  <c r="S155" i="1" s="1"/>
  <c r="Q155" i="1"/>
  <c r="H48" i="4"/>
  <c r="E47" i="4"/>
  <c r="N77" i="1" s="1"/>
  <c r="I48" i="4"/>
  <c r="N79" i="1"/>
  <c r="L61" i="1"/>
  <c r="L60" i="1"/>
  <c r="J119" i="4"/>
  <c r="Q167" i="1"/>
  <c r="N158" i="1"/>
  <c r="N157" i="1"/>
  <c r="J74" i="4"/>
  <c r="J73" i="4" s="1"/>
  <c r="J63" i="4"/>
  <c r="Q95" i="1"/>
  <c r="N88" i="1"/>
  <c r="N87" i="1"/>
  <c r="S52" i="1"/>
  <c r="C178" i="1"/>
  <c r="I178" i="1"/>
  <c r="I55" i="4"/>
  <c r="I54" i="4" s="1"/>
  <c r="E54" i="4"/>
  <c r="H55" i="4"/>
  <c r="H37" i="4"/>
  <c r="Q66" i="1" s="1"/>
  <c r="J38" i="4"/>
  <c r="Q68" i="1"/>
  <c r="N65" i="1"/>
  <c r="N64" i="1"/>
  <c r="R63" i="1"/>
  <c r="U63" i="1" s="1"/>
  <c r="V63" i="1" s="1"/>
  <c r="R62" i="1"/>
  <c r="U62" i="1" s="1"/>
  <c r="I30" i="4"/>
  <c r="I29" i="4" s="1"/>
  <c r="E29" i="4"/>
  <c r="H30" i="4"/>
  <c r="D5" i="4"/>
  <c r="K200" i="1"/>
  <c r="U198" i="1"/>
  <c r="V198" i="1" s="1"/>
  <c r="U197" i="1"/>
  <c r="V197" i="1" s="1"/>
  <c r="J195" i="1"/>
  <c r="U195" i="1" s="1"/>
  <c r="I165" i="1"/>
  <c r="K165" i="1" s="1"/>
  <c r="C165" i="1"/>
  <c r="K153" i="1"/>
  <c r="J142" i="1"/>
  <c r="U143" i="1"/>
  <c r="V143" i="1" s="1"/>
  <c r="K135" i="1"/>
  <c r="C128" i="1"/>
  <c r="J24" i="4"/>
  <c r="S53" i="1" s="1"/>
  <c r="Q53" i="1"/>
  <c r="U187" i="1"/>
  <c r="V187" i="1" s="1"/>
  <c r="K187" i="1"/>
  <c r="I184" i="1"/>
  <c r="K108" i="1"/>
  <c r="K85" i="1"/>
  <c r="K103" i="1"/>
  <c r="K70" i="1"/>
  <c r="K175" i="1"/>
  <c r="U122" i="1"/>
  <c r="V122" i="1" s="1"/>
  <c r="J121" i="1"/>
  <c r="K81" i="1"/>
  <c r="K89" i="1"/>
  <c r="K83" i="1"/>
  <c r="K15" i="1"/>
  <c r="K116" i="1"/>
  <c r="U107" i="1"/>
  <c r="V107" i="1" s="1"/>
  <c r="K105" i="1"/>
  <c r="U68" i="1"/>
  <c r="V68" i="1" s="1"/>
  <c r="J66" i="1"/>
  <c r="U66" i="1" s="1"/>
  <c r="K45" i="1"/>
  <c r="I42" i="1"/>
  <c r="K43" i="1"/>
  <c r="L164" i="1"/>
  <c r="L163" i="1"/>
  <c r="L203" i="1"/>
  <c r="L202" i="1"/>
  <c r="H69" i="4"/>
  <c r="J70" i="4"/>
  <c r="J69" i="4" s="1"/>
  <c r="I46" i="4"/>
  <c r="I45" i="4" s="1"/>
  <c r="H46" i="4"/>
  <c r="E45" i="4"/>
  <c r="M175" i="1"/>
  <c r="M174" i="1"/>
  <c r="U202" i="1"/>
  <c r="I6" i="4"/>
  <c r="R13" i="1"/>
  <c r="U13" i="1" s="1"/>
  <c r="V13" i="1" s="1"/>
  <c r="C151" i="1"/>
  <c r="I151" i="1"/>
  <c r="K151" i="1" s="1"/>
  <c r="K130" i="1"/>
  <c r="I128" i="1"/>
  <c r="R201" i="1"/>
  <c r="U201" i="1" s="1"/>
  <c r="V201" i="1" s="1"/>
  <c r="R200" i="1"/>
  <c r="U200" i="1" s="1"/>
  <c r="U188" i="1"/>
  <c r="V188" i="1" s="1"/>
  <c r="U135" i="1"/>
  <c r="V135" i="1" s="1"/>
  <c r="U108" i="1"/>
  <c r="C99" i="1"/>
  <c r="I99" i="1"/>
  <c r="L173" i="1"/>
  <c r="L172" i="1"/>
  <c r="L160" i="1"/>
  <c r="L159" i="1"/>
  <c r="L183" i="1"/>
  <c r="L182" i="1"/>
  <c r="H121" i="4"/>
  <c r="I121" i="4"/>
  <c r="R169" i="1" s="1"/>
  <c r="U169" i="1" s="1"/>
  <c r="V169" i="1" s="1"/>
  <c r="N169" i="1"/>
  <c r="N139" i="1"/>
  <c r="N138" i="1"/>
  <c r="I86" i="4"/>
  <c r="H86" i="4"/>
  <c r="H82" i="4" s="1"/>
  <c r="Q121" i="1" s="1"/>
  <c r="N125" i="1"/>
  <c r="L107" i="1"/>
  <c r="L106" i="1"/>
  <c r="N203" i="1"/>
  <c r="N202" i="1"/>
  <c r="I97" i="4"/>
  <c r="I96" i="4" s="1"/>
  <c r="E96" i="4"/>
  <c r="H97" i="4"/>
  <c r="J147" i="4"/>
  <c r="S198" i="1" s="1"/>
  <c r="Q198" i="1"/>
  <c r="M191" i="1"/>
  <c r="M192" i="1"/>
  <c r="N182" i="1"/>
  <c r="N183" i="1"/>
  <c r="L127" i="1"/>
  <c r="L126" i="1"/>
  <c r="J81" i="4"/>
  <c r="S120" i="1" s="1"/>
  <c r="Q120" i="1"/>
  <c r="N107" i="1"/>
  <c r="N106" i="1"/>
  <c r="H58" i="4"/>
  <c r="J59" i="4"/>
  <c r="J58" i="4" s="1"/>
  <c r="L73" i="1"/>
  <c r="L74" i="1"/>
  <c r="H116" i="4"/>
  <c r="J117" i="4"/>
  <c r="J116" i="4" s="1"/>
  <c r="I99" i="4"/>
  <c r="E98" i="4"/>
  <c r="N142" i="1" s="1"/>
  <c r="H99" i="4"/>
  <c r="N144" i="1"/>
  <c r="R136" i="1"/>
  <c r="U136" i="1" s="1"/>
  <c r="R137" i="1"/>
  <c r="U137" i="1" s="1"/>
  <c r="V137" i="1" s="1"/>
  <c r="I53" i="4"/>
  <c r="I52" i="4" s="1"/>
  <c r="E52" i="4"/>
  <c r="H53" i="4"/>
  <c r="J80" i="4"/>
  <c r="S118" i="1" s="1"/>
  <c r="Q118" i="1"/>
  <c r="I77" i="4"/>
  <c r="R112" i="1" s="1"/>
  <c r="R114" i="1"/>
  <c r="U114" i="1" s="1"/>
  <c r="V114" i="1" s="1"/>
  <c r="L59" i="1"/>
  <c r="L58" i="1"/>
  <c r="C5" i="4"/>
  <c r="N162" i="1"/>
  <c r="N161" i="1"/>
  <c r="R158" i="1"/>
  <c r="U158" i="1" s="1"/>
  <c r="V158" i="1" s="1"/>
  <c r="R157" i="1"/>
  <c r="U157" i="1" s="1"/>
  <c r="J68" i="4"/>
  <c r="J67" i="4" s="1"/>
  <c r="S99" i="1" s="1"/>
  <c r="H67" i="4"/>
  <c r="Q99" i="1" s="1"/>
  <c r="R88" i="1"/>
  <c r="U88" i="1" s="1"/>
  <c r="V88" i="1" s="1"/>
  <c r="R87" i="1"/>
  <c r="U87" i="1" s="1"/>
  <c r="I18" i="4"/>
  <c r="R38" i="1" s="1"/>
  <c r="U38" i="1" s="1"/>
  <c r="V38" i="1" s="1"/>
  <c r="H18" i="4"/>
  <c r="N38" i="1"/>
  <c r="U203" i="1"/>
  <c r="V203" i="1" s="1"/>
  <c r="J76" i="4"/>
  <c r="J75" i="4" s="1"/>
  <c r="H75" i="4"/>
  <c r="M86" i="1"/>
  <c r="M85" i="1"/>
  <c r="M5" i="1" s="1"/>
  <c r="R65" i="1"/>
  <c r="U65" i="1" s="1"/>
  <c r="V65" i="1" s="1"/>
  <c r="R64" i="1"/>
  <c r="U64" i="1" s="1"/>
  <c r="H31" i="4"/>
  <c r="J32" i="4"/>
  <c r="J31" i="4" s="1"/>
  <c r="I28" i="4"/>
  <c r="R57" i="1" s="1"/>
  <c r="U57" i="1" s="1"/>
  <c r="V57" i="1" s="1"/>
  <c r="V50" i="1" s="1"/>
  <c r="H28" i="4"/>
  <c r="N57" i="1"/>
  <c r="K202" i="1"/>
  <c r="U199" i="1"/>
  <c r="V199" i="1" s="1"/>
  <c r="H6" i="4"/>
  <c r="J7" i="4"/>
  <c r="Q13" i="1"/>
  <c r="J150" i="4"/>
  <c r="J149" i="4" s="1"/>
  <c r="H149" i="4"/>
  <c r="J184" i="1"/>
  <c r="U184" i="1" s="1"/>
  <c r="Q98" i="1"/>
  <c r="Q97" i="1"/>
  <c r="K186" i="1"/>
  <c r="K184" i="1" s="1"/>
  <c r="J99" i="1"/>
  <c r="U99" i="1" s="1"/>
  <c r="U100" i="1"/>
  <c r="V100" i="1" s="1"/>
  <c r="U80" i="1"/>
  <c r="V80" i="1" s="1"/>
  <c r="U120" i="1"/>
  <c r="V120" i="1" s="1"/>
  <c r="K79" i="1"/>
  <c r="I77" i="1"/>
  <c r="K77" i="1" s="1"/>
  <c r="U113" i="1"/>
  <c r="V113" i="1" s="1"/>
  <c r="J112" i="1"/>
  <c r="U90" i="1"/>
  <c r="V90" i="1" s="1"/>
  <c r="K94" i="1"/>
  <c r="K73" i="1"/>
  <c r="U28" i="1"/>
  <c r="V28" i="1" s="1"/>
  <c r="J27" i="1"/>
  <c r="U27" i="1" s="1"/>
  <c r="U17" i="1"/>
  <c r="V17" i="1" s="1"/>
  <c r="U109" i="1"/>
  <c r="V109" i="1" s="1"/>
  <c r="J91" i="1"/>
  <c r="U91" i="1" s="1"/>
  <c r="I6" i="1"/>
  <c r="K96" i="1"/>
  <c r="K32" i="1"/>
  <c r="U7" i="1"/>
  <c r="V7" i="1" s="1"/>
  <c r="J6" i="1"/>
  <c r="K11" i="1"/>
  <c r="K6" i="1" s="1"/>
  <c r="K128" i="1" l="1"/>
  <c r="K66" i="1"/>
  <c r="K142" i="1"/>
  <c r="I5" i="1"/>
  <c r="K42" i="1"/>
  <c r="U112" i="1"/>
  <c r="L5" i="1"/>
  <c r="V87" i="1"/>
  <c r="V200" i="1"/>
  <c r="V136" i="1"/>
  <c r="V108" i="1"/>
  <c r="S201" i="1"/>
  <c r="S200" i="1"/>
  <c r="S13" i="1"/>
  <c r="Q61" i="1"/>
  <c r="Q60" i="1"/>
  <c r="V157" i="1"/>
  <c r="J53" i="4"/>
  <c r="J52" i="4" s="1"/>
  <c r="H52" i="4"/>
  <c r="I98" i="4"/>
  <c r="R142" i="1" s="1"/>
  <c r="U142" i="1" s="1"/>
  <c r="R144" i="1"/>
  <c r="U144" i="1" s="1"/>
  <c r="V144" i="1" s="1"/>
  <c r="N141" i="1"/>
  <c r="N140" i="1"/>
  <c r="R125" i="1"/>
  <c r="U125" i="1" s="1"/>
  <c r="V125" i="1" s="1"/>
  <c r="I82" i="4"/>
  <c r="R121" i="1" s="1"/>
  <c r="J46" i="4"/>
  <c r="J45" i="4" s="1"/>
  <c r="H45" i="4"/>
  <c r="V66" i="1"/>
  <c r="V106" i="1"/>
  <c r="V138" i="1"/>
  <c r="R59" i="1"/>
  <c r="U59" i="1" s="1"/>
  <c r="V59" i="1" s="1"/>
  <c r="R58" i="1"/>
  <c r="U58" i="1" s="1"/>
  <c r="J55" i="4"/>
  <c r="J54" i="4" s="1"/>
  <c r="H54" i="4"/>
  <c r="S107" i="1"/>
  <c r="S106" i="1"/>
  <c r="S167" i="1"/>
  <c r="V163" i="1"/>
  <c r="J105" i="4"/>
  <c r="J104" i="4" s="1"/>
  <c r="H104" i="4"/>
  <c r="R148" i="1"/>
  <c r="U148" i="1" s="1"/>
  <c r="V148" i="1" s="1"/>
  <c r="R147" i="1"/>
  <c r="U147" i="1" s="1"/>
  <c r="Q203" i="1"/>
  <c r="Q202" i="1"/>
  <c r="S138" i="1"/>
  <c r="S139" i="1"/>
  <c r="C5" i="1"/>
  <c r="V60" i="1"/>
  <c r="Q65" i="1"/>
  <c r="Q64" i="1"/>
  <c r="J107" i="4"/>
  <c r="H106" i="4"/>
  <c r="Q151" i="1" s="1"/>
  <c r="Q154" i="1"/>
  <c r="V165" i="1"/>
  <c r="I13" i="4"/>
  <c r="R32" i="1" s="1"/>
  <c r="U32" i="1" s="1"/>
  <c r="R34" i="1"/>
  <c r="U34" i="1" s="1"/>
  <c r="V34" i="1" s="1"/>
  <c r="I22" i="4"/>
  <c r="R50" i="1" s="1"/>
  <c r="U50" i="1" s="1"/>
  <c r="Q63" i="1"/>
  <c r="Q62" i="1"/>
  <c r="J9" i="4"/>
  <c r="S17" i="1" s="1"/>
  <c r="Q17" i="1"/>
  <c r="Q158" i="1"/>
  <c r="Q157" i="1"/>
  <c r="R74" i="1"/>
  <c r="U74" i="1" s="1"/>
  <c r="V74" i="1" s="1"/>
  <c r="R73" i="1"/>
  <c r="U73" i="1" s="1"/>
  <c r="H139" i="4"/>
  <c r="J140" i="4"/>
  <c r="J139" i="4" s="1"/>
  <c r="S137" i="1"/>
  <c r="S136" i="1"/>
  <c r="H128" i="4"/>
  <c r="J129" i="4"/>
  <c r="J128" i="4" s="1"/>
  <c r="S61" i="1"/>
  <c r="S60" i="1"/>
  <c r="V202" i="1"/>
  <c r="J5" i="1"/>
  <c r="K5" i="1" s="1"/>
  <c r="V89" i="1"/>
  <c r="V112" i="1"/>
  <c r="Q6" i="1"/>
  <c r="J28" i="4"/>
  <c r="S57" i="1" s="1"/>
  <c r="Q57" i="1"/>
  <c r="Q108" i="1"/>
  <c r="Q109" i="1"/>
  <c r="J18" i="4"/>
  <c r="S38" i="1" s="1"/>
  <c r="Q38" i="1"/>
  <c r="N84" i="1"/>
  <c r="N83" i="1"/>
  <c r="S164" i="1"/>
  <c r="S163" i="1"/>
  <c r="S90" i="1"/>
  <c r="S89" i="1"/>
  <c r="R141" i="1"/>
  <c r="U141" i="1" s="1"/>
  <c r="V141" i="1" s="1"/>
  <c r="R140" i="1"/>
  <c r="U140" i="1" s="1"/>
  <c r="J121" i="4"/>
  <c r="S169" i="1" s="1"/>
  <c r="Q169" i="1"/>
  <c r="R76" i="1"/>
  <c r="U76" i="1" s="1"/>
  <c r="V76" i="1" s="1"/>
  <c r="R75" i="1"/>
  <c r="U75" i="1" s="1"/>
  <c r="U121" i="1"/>
  <c r="N86" i="1"/>
  <c r="N85" i="1"/>
  <c r="H118" i="4"/>
  <c r="Q165" i="1" s="1"/>
  <c r="I47" i="4"/>
  <c r="R77" i="1" s="1"/>
  <c r="U77" i="1" s="1"/>
  <c r="R79" i="1"/>
  <c r="U79" i="1" s="1"/>
  <c r="V79" i="1" s="1"/>
  <c r="S160" i="1"/>
  <c r="S159" i="1"/>
  <c r="R150" i="1"/>
  <c r="U150" i="1" s="1"/>
  <c r="V150" i="1" s="1"/>
  <c r="R149" i="1"/>
  <c r="U149" i="1" s="1"/>
  <c r="N147" i="1"/>
  <c r="N148" i="1"/>
  <c r="N192" i="1"/>
  <c r="N191" i="1"/>
  <c r="S203" i="1"/>
  <c r="S202" i="1"/>
  <c r="Q139" i="1"/>
  <c r="Q138" i="1"/>
  <c r="K121" i="1"/>
  <c r="N72" i="1"/>
  <c r="N71" i="1"/>
  <c r="I106" i="4"/>
  <c r="R151" i="1" s="1"/>
  <c r="U151" i="1" s="1"/>
  <c r="R154" i="1"/>
  <c r="U154" i="1" s="1"/>
  <c r="V154" i="1" s="1"/>
  <c r="V42" i="1"/>
  <c r="K112" i="1"/>
  <c r="E5" i="4"/>
  <c r="N6" i="1"/>
  <c r="N175" i="1"/>
  <c r="N174" i="1"/>
  <c r="N127" i="1"/>
  <c r="N126" i="1"/>
  <c r="V182" i="1"/>
  <c r="N173" i="1"/>
  <c r="N172" i="1"/>
  <c r="J123" i="4"/>
  <c r="S171" i="1" s="1"/>
  <c r="Q171" i="1"/>
  <c r="V27" i="1"/>
  <c r="V184" i="1"/>
  <c r="V64" i="1"/>
  <c r="S109" i="1"/>
  <c r="S108" i="1"/>
  <c r="R83" i="1"/>
  <c r="U83" i="1" s="1"/>
  <c r="R84" i="1"/>
  <c r="U84" i="1" s="1"/>
  <c r="V84" i="1" s="1"/>
  <c r="J99" i="4"/>
  <c r="H98" i="4"/>
  <c r="Q142" i="1" s="1"/>
  <c r="Q144" i="1"/>
  <c r="Q164" i="1"/>
  <c r="Q163" i="1"/>
  <c r="Q89" i="1"/>
  <c r="Q90" i="1"/>
  <c r="R6" i="1"/>
  <c r="S103" i="1"/>
  <c r="S102" i="1"/>
  <c r="V121" i="1"/>
  <c r="V195" i="1"/>
  <c r="H29" i="4"/>
  <c r="J30" i="4"/>
  <c r="J29" i="4" s="1"/>
  <c r="V62" i="1"/>
  <c r="J37" i="4"/>
  <c r="S66" i="1" s="1"/>
  <c r="S68" i="1"/>
  <c r="R86" i="1"/>
  <c r="U86" i="1" s="1"/>
  <c r="V86" i="1" s="1"/>
  <c r="R85" i="1"/>
  <c r="U85" i="1" s="1"/>
  <c r="Q160" i="1"/>
  <c r="Q159" i="1"/>
  <c r="V97" i="1"/>
  <c r="Q183" i="1"/>
  <c r="Q182" i="1"/>
  <c r="J103" i="4"/>
  <c r="J102" i="4" s="1"/>
  <c r="H102" i="4"/>
  <c r="R192" i="1"/>
  <c r="U192" i="1" s="1"/>
  <c r="V192" i="1" s="1"/>
  <c r="R191" i="1"/>
  <c r="U191" i="1" s="1"/>
  <c r="J90" i="4"/>
  <c r="H89" i="4"/>
  <c r="Q128" i="1" s="1"/>
  <c r="Q134" i="1"/>
  <c r="K91" i="1"/>
  <c r="J42" i="4"/>
  <c r="J41" i="4" s="1"/>
  <c r="H41" i="4"/>
  <c r="Q87" i="1"/>
  <c r="Q88" i="1"/>
  <c r="S162" i="1"/>
  <c r="S161" i="1"/>
  <c r="J145" i="4"/>
  <c r="S195" i="1" s="1"/>
  <c r="V32" i="1"/>
  <c r="K195" i="1"/>
  <c r="J14" i="4"/>
  <c r="H13" i="4"/>
  <c r="Q32" i="1" s="1"/>
  <c r="Q34" i="1"/>
  <c r="R175" i="1"/>
  <c r="U175" i="1" s="1"/>
  <c r="V175" i="1" s="1"/>
  <c r="R174" i="1"/>
  <c r="U174" i="1" s="1"/>
  <c r="V161" i="1"/>
  <c r="N74" i="1"/>
  <c r="N73" i="1"/>
  <c r="J88" i="4"/>
  <c r="J87" i="4" s="1"/>
  <c r="H87" i="4"/>
  <c r="N190" i="1"/>
  <c r="N189" i="1"/>
  <c r="R172" i="1"/>
  <c r="U172" i="1" s="1"/>
  <c r="R173" i="1"/>
  <c r="U173" i="1" s="1"/>
  <c r="V173" i="1" s="1"/>
  <c r="I118" i="4"/>
  <c r="R165" i="1" s="1"/>
  <c r="U165" i="1" s="1"/>
  <c r="V159" i="1"/>
  <c r="N177" i="1"/>
  <c r="N176" i="1"/>
  <c r="V6" i="1"/>
  <c r="V99" i="1"/>
  <c r="Q201" i="1"/>
  <c r="Q200" i="1"/>
  <c r="J97" i="4"/>
  <c r="J96" i="4" s="1"/>
  <c r="H96" i="4"/>
  <c r="J86" i="4"/>
  <c r="Q125" i="1"/>
  <c r="N76" i="1"/>
  <c r="N75" i="1"/>
  <c r="Q102" i="1"/>
  <c r="Q103" i="1"/>
  <c r="N59" i="1"/>
  <c r="N58" i="1"/>
  <c r="S95" i="1"/>
  <c r="J60" i="4"/>
  <c r="S91" i="1" s="1"/>
  <c r="J48" i="4"/>
  <c r="H47" i="4"/>
  <c r="Q77" i="1" s="1"/>
  <c r="Q79" i="1"/>
  <c r="N149" i="1"/>
  <c r="N150" i="1"/>
  <c r="S183" i="1"/>
  <c r="S182" i="1"/>
  <c r="H141" i="4"/>
  <c r="J142" i="4"/>
  <c r="J141" i="4" s="1"/>
  <c r="I89" i="4"/>
  <c r="R128" i="1" s="1"/>
  <c r="U128" i="1" s="1"/>
  <c r="R134" i="1"/>
  <c r="U134" i="1" s="1"/>
  <c r="V134" i="1" s="1"/>
  <c r="V128" i="1" s="1"/>
  <c r="J135" i="4"/>
  <c r="S184" i="1" s="1"/>
  <c r="S186" i="1"/>
  <c r="S65" i="1"/>
  <c r="S64" i="1"/>
  <c r="R71" i="1"/>
  <c r="U71" i="1" s="1"/>
  <c r="R72" i="1"/>
  <c r="U72" i="1" s="1"/>
  <c r="V72" i="1" s="1"/>
  <c r="S88" i="1"/>
  <c r="S87" i="1"/>
  <c r="Q162" i="1"/>
  <c r="Q161" i="1"/>
  <c r="S98" i="1"/>
  <c r="S97" i="1"/>
  <c r="H126" i="4"/>
  <c r="J127" i="4"/>
  <c r="J126" i="4" s="1"/>
  <c r="S63" i="1"/>
  <c r="S62" i="1"/>
  <c r="J26" i="4"/>
  <c r="S55" i="1" s="1"/>
  <c r="Q55" i="1"/>
  <c r="H22" i="4"/>
  <c r="Q50" i="1" s="1"/>
  <c r="S158" i="1"/>
  <c r="S157" i="1"/>
  <c r="J44" i="4"/>
  <c r="J43" i="4" s="1"/>
  <c r="H43" i="4"/>
  <c r="R127" i="1"/>
  <c r="U127" i="1" s="1"/>
  <c r="V127" i="1" s="1"/>
  <c r="R126" i="1"/>
  <c r="U126" i="1" s="1"/>
  <c r="R190" i="1"/>
  <c r="U190" i="1" s="1"/>
  <c r="V190" i="1" s="1"/>
  <c r="R189" i="1"/>
  <c r="U189" i="1" s="1"/>
  <c r="H124" i="4"/>
  <c r="J125" i="4"/>
  <c r="J124" i="4" s="1"/>
  <c r="Q137" i="1"/>
  <c r="Q136" i="1"/>
  <c r="R176" i="1"/>
  <c r="U176" i="1" s="1"/>
  <c r="R177" i="1"/>
  <c r="U177" i="1" s="1"/>
  <c r="V177" i="1" s="1"/>
  <c r="J77" i="4"/>
  <c r="S112" i="1" s="1"/>
  <c r="V189" i="1" l="1"/>
  <c r="S74" i="1"/>
  <c r="S73" i="1"/>
  <c r="J13" i="4"/>
  <c r="S32" i="1" s="1"/>
  <c r="S34" i="1"/>
  <c r="S177" i="1"/>
  <c r="S176" i="1"/>
  <c r="S189" i="1"/>
  <c r="S190" i="1"/>
  <c r="V176" i="1"/>
  <c r="S173" i="1"/>
  <c r="S172" i="1"/>
  <c r="S191" i="1"/>
  <c r="S192" i="1"/>
  <c r="Q74" i="1"/>
  <c r="Q73" i="1"/>
  <c r="Q192" i="1"/>
  <c r="Q191" i="1"/>
  <c r="Q141" i="1"/>
  <c r="Q140" i="1"/>
  <c r="Q72" i="1"/>
  <c r="Q71" i="1"/>
  <c r="Q148" i="1"/>
  <c r="Q147" i="1"/>
  <c r="S59" i="1"/>
  <c r="S58" i="1"/>
  <c r="R5" i="1"/>
  <c r="N5" i="1"/>
  <c r="V77" i="1"/>
  <c r="U6" i="1"/>
  <c r="U5" i="1" s="1"/>
  <c r="V73" i="1"/>
  <c r="J118" i="4"/>
  <c r="S165" i="1" s="1"/>
  <c r="S86" i="1"/>
  <c r="S85" i="1"/>
  <c r="S84" i="1"/>
  <c r="S83" i="1"/>
  <c r="S141" i="1"/>
  <c r="S140" i="1"/>
  <c r="Q59" i="1"/>
  <c r="Q58" i="1"/>
  <c r="V149" i="1"/>
  <c r="J106" i="4"/>
  <c r="S151" i="1" s="1"/>
  <c r="S154" i="1"/>
  <c r="Q76" i="1"/>
  <c r="Q75" i="1"/>
  <c r="Q175" i="1"/>
  <c r="Q174" i="1"/>
  <c r="V71" i="1"/>
  <c r="J22" i="4"/>
  <c r="S50" i="1" s="1"/>
  <c r="V172" i="1"/>
  <c r="Q127" i="1"/>
  <c r="Q126" i="1"/>
  <c r="V174" i="1"/>
  <c r="V85" i="1"/>
  <c r="J98" i="4"/>
  <c r="S142" i="1" s="1"/>
  <c r="S144" i="1"/>
  <c r="Q177" i="1"/>
  <c r="Q176" i="1"/>
  <c r="Q190" i="1"/>
  <c r="Q189" i="1"/>
  <c r="Q150" i="1"/>
  <c r="Q149" i="1"/>
  <c r="V58" i="1"/>
  <c r="S75" i="1"/>
  <c r="S76" i="1"/>
  <c r="S175" i="1"/>
  <c r="S174" i="1"/>
  <c r="S72" i="1"/>
  <c r="S71" i="1"/>
  <c r="J89" i="4"/>
  <c r="S128" i="1" s="1"/>
  <c r="S134" i="1"/>
  <c r="S147" i="1"/>
  <c r="S148" i="1"/>
  <c r="I5" i="4"/>
  <c r="V140" i="1"/>
  <c r="V147" i="1"/>
  <c r="Q173" i="1"/>
  <c r="Q172" i="1"/>
  <c r="V126" i="1"/>
  <c r="J47" i="4"/>
  <c r="S77" i="1" s="1"/>
  <c r="S79" i="1"/>
  <c r="V142" i="1"/>
  <c r="S125" i="1"/>
  <c r="J82" i="4"/>
  <c r="S121" i="1" s="1"/>
  <c r="S127" i="1"/>
  <c r="S126" i="1"/>
  <c r="V191" i="1"/>
  <c r="V83" i="1"/>
  <c r="V151" i="1"/>
  <c r="V75" i="1"/>
  <c r="H5" i="4"/>
  <c r="J5" i="4" s="1"/>
  <c r="S149" i="1"/>
  <c r="S150" i="1"/>
  <c r="Q86" i="1"/>
  <c r="Q85" i="1"/>
  <c r="Q84" i="1"/>
  <c r="Q83" i="1"/>
  <c r="J6" i="4"/>
  <c r="S6" i="1" s="1"/>
  <c r="Q5" i="1" l="1"/>
  <c r="V5" i="1"/>
  <c r="W133" i="1" s="1"/>
  <c r="X133" i="1" s="1"/>
  <c r="S5" i="1"/>
  <c r="W150" i="1" l="1"/>
  <c r="W149" i="1" s="1"/>
  <c r="W144" i="1"/>
  <c r="X144" i="1" s="1"/>
  <c r="W154" i="1"/>
  <c r="X154" i="1" s="1"/>
  <c r="W199" i="1"/>
  <c r="X199" i="1" s="1"/>
  <c r="W55" i="1"/>
  <c r="X55" i="1" s="1"/>
  <c r="W33" i="1"/>
  <c r="X33" i="1" s="1"/>
  <c r="W90" i="1"/>
  <c r="W13" i="1"/>
  <c r="X13" i="1" s="1"/>
  <c r="W169" i="1"/>
  <c r="X169" i="1" s="1"/>
  <c r="W53" i="1"/>
  <c r="X53" i="1" s="1"/>
  <c r="W92" i="1"/>
  <c r="W70" i="1"/>
  <c r="X70" i="1" s="1"/>
  <c r="W179" i="1"/>
  <c r="W178" i="1" s="1"/>
  <c r="W123" i="1"/>
  <c r="X123" i="1" s="1"/>
  <c r="W101" i="1"/>
  <c r="X101" i="1" s="1"/>
  <c r="W181" i="1"/>
  <c r="X181" i="1" s="1"/>
  <c r="W22" i="1"/>
  <c r="X22" i="1" s="1"/>
  <c r="W131" i="1"/>
  <c r="X131" i="1" s="1"/>
  <c r="W52" i="1"/>
  <c r="X52" i="1" s="1"/>
  <c r="W74" i="1"/>
  <c r="W59" i="1"/>
  <c r="W58" i="1" s="1"/>
  <c r="W98" i="1"/>
  <c r="W97" i="1" s="1"/>
  <c r="W135" i="1"/>
  <c r="X135" i="1" s="1"/>
  <c r="W107" i="1"/>
  <c r="W106" i="1" s="1"/>
  <c r="W109" i="1"/>
  <c r="X109" i="1" s="1"/>
  <c r="X108" i="1" s="1"/>
  <c r="W188" i="1"/>
  <c r="X188" i="1" s="1"/>
  <c r="W61" i="1"/>
  <c r="W143" i="1"/>
  <c r="W7" i="1"/>
  <c r="X7" i="1" s="1"/>
  <c r="W197" i="1"/>
  <c r="X197" i="1" s="1"/>
  <c r="W203" i="1"/>
  <c r="X203" i="1" s="1"/>
  <c r="X202" i="1" s="1"/>
  <c r="W137" i="1"/>
  <c r="W136" i="1" s="1"/>
  <c r="W9" i="1"/>
  <c r="X9" i="1" s="1"/>
  <c r="X117" i="1"/>
  <c r="W93" i="1"/>
  <c r="X93" i="1" s="1"/>
  <c r="W69" i="1"/>
  <c r="X69" i="1" s="1"/>
  <c r="W132" i="1"/>
  <c r="X132" i="1" s="1"/>
  <c r="W103" i="1"/>
  <c r="W96" i="1"/>
  <c r="X96" i="1" s="1"/>
  <c r="W12" i="1"/>
  <c r="X12" i="1" s="1"/>
  <c r="W145" i="1"/>
  <c r="X145" i="1" s="1"/>
  <c r="X118" i="1"/>
  <c r="W49" i="1"/>
  <c r="W48" i="1" s="1"/>
  <c r="W21" i="1"/>
  <c r="X21" i="1" s="1"/>
  <c r="W146" i="1"/>
  <c r="X146" i="1" s="1"/>
  <c r="W24" i="1"/>
  <c r="X24" i="1" s="1"/>
  <c r="W39" i="1"/>
  <c r="X39" i="1" s="1"/>
  <c r="W156" i="1"/>
  <c r="X156" i="1" s="1"/>
  <c r="W20" i="1"/>
  <c r="X20" i="1" s="1"/>
  <c r="W35" i="1"/>
  <c r="X35" i="1" s="1"/>
  <c r="W125" i="1"/>
  <c r="X125" i="1" s="1"/>
  <c r="W79" i="1"/>
  <c r="X79" i="1" s="1"/>
  <c r="W72" i="1"/>
  <c r="W141" i="1"/>
  <c r="W140" i="1" s="1"/>
  <c r="W134" i="1"/>
  <c r="X134" i="1" s="1"/>
  <c r="W122" i="1"/>
  <c r="X122" i="1" s="1"/>
  <c r="W183" i="1"/>
  <c r="W182" i="1" s="1"/>
  <c r="W80" i="1"/>
  <c r="X80" i="1" s="1"/>
  <c r="W187" i="1"/>
  <c r="X187" i="1" s="1"/>
  <c r="W88" i="1"/>
  <c r="W87" i="1" s="1"/>
  <c r="X114" i="1"/>
  <c r="W158" i="1"/>
  <c r="X158" i="1" s="1"/>
  <c r="X157" i="1" s="1"/>
  <c r="W65" i="1"/>
  <c r="W64" i="1" s="1"/>
  <c r="W160" i="1"/>
  <c r="W159" i="1" s="1"/>
  <c r="W57" i="1"/>
  <c r="X57" i="1" s="1"/>
  <c r="W171" i="1"/>
  <c r="X171" i="1" s="1"/>
  <c r="W201" i="1"/>
  <c r="W200" i="1" s="1"/>
  <c r="W105" i="1"/>
  <c r="W104" i="1" s="1"/>
  <c r="W36" i="1"/>
  <c r="X36" i="1" s="1"/>
  <c r="W15" i="1"/>
  <c r="X15" i="1" s="1"/>
  <c r="W94" i="1"/>
  <c r="X94" i="1" s="1"/>
  <c r="W8" i="1"/>
  <c r="X8" i="1" s="1"/>
  <c r="W124" i="1"/>
  <c r="X124" i="1" s="1"/>
  <c r="X116" i="1"/>
  <c r="W194" i="1"/>
  <c r="X194" i="1" s="1"/>
  <c r="X193" i="1" s="1"/>
  <c r="X115" i="1"/>
  <c r="W170" i="1"/>
  <c r="X170" i="1" s="1"/>
  <c r="W23" i="1"/>
  <c r="X23" i="1" s="1"/>
  <c r="W185" i="1"/>
  <c r="W196" i="1"/>
  <c r="X196" i="1" s="1"/>
  <c r="X195" i="1" s="1"/>
  <c r="W44" i="1"/>
  <c r="X44" i="1" s="1"/>
  <c r="W30" i="1"/>
  <c r="X30" i="1" s="1"/>
  <c r="W129" i="1"/>
  <c r="W111" i="1"/>
  <c r="W110" i="1" s="1"/>
  <c r="W67" i="1"/>
  <c r="X67" i="1" s="1"/>
  <c r="W175" i="1"/>
  <c r="W174" i="1" s="1"/>
  <c r="W192" i="1"/>
  <c r="X192" i="1" s="1"/>
  <c r="X191" i="1" s="1"/>
  <c r="W82" i="1"/>
  <c r="X82" i="1" s="1"/>
  <c r="W130" i="1"/>
  <c r="X130" i="1" s="1"/>
  <c r="W139" i="1"/>
  <c r="X139" i="1" s="1"/>
  <c r="X138" i="1" s="1"/>
  <c r="W198" i="1"/>
  <c r="X198" i="1" s="1"/>
  <c r="W63" i="1"/>
  <c r="W62" i="1" s="1"/>
  <c r="W28" i="1"/>
  <c r="W14" i="1"/>
  <c r="X14" i="1" s="1"/>
  <c r="W31" i="1"/>
  <c r="X31" i="1" s="1"/>
  <c r="W10" i="1"/>
  <c r="X10" i="1" s="1"/>
  <c r="W155" i="1"/>
  <c r="X155" i="1" s="1"/>
  <c r="W26" i="1"/>
  <c r="X26" i="1" s="1"/>
  <c r="W29" i="1"/>
  <c r="X29" i="1" s="1"/>
  <c r="W16" i="1"/>
  <c r="X16" i="1" s="1"/>
  <c r="W78" i="1"/>
  <c r="X78" i="1" s="1"/>
  <c r="W148" i="1"/>
  <c r="W147" i="1" s="1"/>
  <c r="W86" i="1"/>
  <c r="W85" i="1" s="1"/>
  <c r="W127" i="1"/>
  <c r="W126" i="1" s="1"/>
  <c r="W17" i="1"/>
  <c r="X17" i="1" s="1"/>
  <c r="W173" i="1"/>
  <c r="W172" i="1" s="1"/>
  <c r="W34" i="1"/>
  <c r="X34" i="1" s="1"/>
  <c r="W177" i="1"/>
  <c r="W176" i="1" s="1"/>
  <c r="W84" i="1"/>
  <c r="W83" i="1" s="1"/>
  <c r="W76" i="1"/>
  <c r="X76" i="1" s="1"/>
  <c r="X75" i="1" s="1"/>
  <c r="W190" i="1"/>
  <c r="W189" i="1" s="1"/>
  <c r="W38" i="1"/>
  <c r="X38" i="1" s="1"/>
  <c r="W95" i="1"/>
  <c r="X95" i="1" s="1"/>
  <c r="X113" i="1"/>
  <c r="W167" i="1"/>
  <c r="X167" i="1" s="1"/>
  <c r="W100" i="1"/>
  <c r="X100" i="1" s="1"/>
  <c r="W43" i="1"/>
  <c r="X120" i="1"/>
  <c r="W164" i="1"/>
  <c r="W162" i="1"/>
  <c r="W161" i="1" s="1"/>
  <c r="W186" i="1"/>
  <c r="X186" i="1" s="1"/>
  <c r="W68" i="1"/>
  <c r="X68" i="1" s="1"/>
  <c r="W11" i="1"/>
  <c r="X11" i="1" s="1"/>
  <c r="W153" i="1"/>
  <c r="X153" i="1" s="1"/>
  <c r="W51" i="1"/>
  <c r="X51" i="1" s="1"/>
  <c r="W168" i="1"/>
  <c r="X168" i="1" s="1"/>
  <c r="W47" i="1"/>
  <c r="X47" i="1" s="1"/>
  <c r="W45" i="1"/>
  <c r="X45" i="1" s="1"/>
  <c r="W18" i="1"/>
  <c r="X18" i="1" s="1"/>
  <c r="W81" i="1"/>
  <c r="X81" i="1" s="1"/>
  <c r="W180" i="1"/>
  <c r="X180" i="1" s="1"/>
  <c r="W46" i="1"/>
  <c r="X46" i="1" s="1"/>
  <c r="W37" i="1"/>
  <c r="X37" i="1" s="1"/>
  <c r="X119" i="1"/>
  <c r="W166" i="1"/>
  <c r="X166" i="1" s="1"/>
  <c r="W54" i="1"/>
  <c r="X54" i="1" s="1"/>
  <c r="W41" i="1"/>
  <c r="W40" i="1" s="1"/>
  <c r="W56" i="1"/>
  <c r="X56" i="1" s="1"/>
  <c r="W152" i="1"/>
  <c r="X152" i="1" s="1"/>
  <c r="W25" i="1"/>
  <c r="X25" i="1" s="1"/>
  <c r="W191" i="1"/>
  <c r="X28" i="1"/>
  <c r="X27" i="1" s="1"/>
  <c r="X179" i="1"/>
  <c r="X150" i="1"/>
  <c r="X149" i="1" s="1"/>
  <c r="W89" i="1"/>
  <c r="X90" i="1"/>
  <c r="X89" i="1" s="1"/>
  <c r="X92" i="1"/>
  <c r="X91" i="1" s="1"/>
  <c r="W73" i="1"/>
  <c r="X74" i="1"/>
  <c r="X73" i="1" s="1"/>
  <c r="X127" i="1"/>
  <c r="X126" i="1" s="1"/>
  <c r="X98" i="1"/>
  <c r="X97" i="1" s="1"/>
  <c r="W108" i="1"/>
  <c r="W60" i="1"/>
  <c r="X61" i="1"/>
  <c r="X60" i="1" s="1"/>
  <c r="X143" i="1"/>
  <c r="X142" i="1" s="1"/>
  <c r="W202" i="1"/>
  <c r="W102" i="1"/>
  <c r="X103" i="1"/>
  <c r="X102" i="1" s="1"/>
  <c r="X49" i="1"/>
  <c r="X48" i="1" s="1"/>
  <c r="W71" i="1"/>
  <c r="X72" i="1"/>
  <c r="X71" i="1" s="1"/>
  <c r="X141" i="1"/>
  <c r="X140" i="1" s="1"/>
  <c r="X183" i="1"/>
  <c r="X182" i="1" s="1"/>
  <c r="X88" i="1"/>
  <c r="X87" i="1" s="1"/>
  <c r="X65" i="1"/>
  <c r="X64" i="1" s="1"/>
  <c r="X105" i="1"/>
  <c r="X104" i="1" s="1"/>
  <c r="W193" i="1"/>
  <c r="X185" i="1"/>
  <c r="X184" i="1" s="1"/>
  <c r="X111" i="1"/>
  <c r="X110" i="1" s="1"/>
  <c r="X84" i="1"/>
  <c r="X83" i="1" s="1"/>
  <c r="X190" i="1"/>
  <c r="X189" i="1" s="1"/>
  <c r="X43" i="1"/>
  <c r="W163" i="1"/>
  <c r="X164" i="1"/>
  <c r="X163" i="1" s="1"/>
  <c r="X121" i="1" l="1"/>
  <c r="X41" i="1"/>
  <c r="X40" i="1" s="1"/>
  <c r="X160" i="1"/>
  <c r="X159" i="1" s="1"/>
  <c r="X59" i="1"/>
  <c r="X58" i="1" s="1"/>
  <c r="X112" i="1"/>
  <c r="W66" i="1"/>
  <c r="W157" i="1"/>
  <c r="X137" i="1"/>
  <c r="X136" i="1" s="1"/>
  <c r="X107" i="1"/>
  <c r="X106" i="1" s="1"/>
  <c r="X165" i="1"/>
  <c r="W128" i="1"/>
  <c r="W184" i="1"/>
  <c r="W75" i="1"/>
  <c r="W138" i="1"/>
  <c r="X175" i="1"/>
  <c r="X174" i="1" s="1"/>
  <c r="X50" i="1"/>
  <c r="X66" i="1"/>
  <c r="W165" i="1"/>
  <c r="X173" i="1"/>
  <c r="X172" i="1" s="1"/>
  <c r="X129" i="1"/>
  <c r="X128" i="1" s="1"/>
  <c r="X201" i="1"/>
  <c r="X200" i="1" s="1"/>
  <c r="X86" i="1"/>
  <c r="X85" i="1" s="1"/>
  <c r="X148" i="1"/>
  <c r="X147" i="1" s="1"/>
  <c r="X99" i="1"/>
  <c r="W142" i="1"/>
  <c r="X178" i="1"/>
  <c r="W99" i="1"/>
  <c r="W195" i="1"/>
  <c r="W121" i="1"/>
  <c r="X6" i="1"/>
  <c r="W50" i="1"/>
  <c r="W27" i="1"/>
  <c r="W6" i="1"/>
  <c r="W91" i="1"/>
  <c r="W19" i="1"/>
  <c r="X77" i="1"/>
  <c r="X63" i="1"/>
  <c r="X62" i="1" s="1"/>
  <c r="X32" i="1"/>
  <c r="X151" i="1"/>
  <c r="X162" i="1"/>
  <c r="X161" i="1" s="1"/>
  <c r="X42" i="1"/>
  <c r="X177" i="1"/>
  <c r="X176" i="1" s="1"/>
  <c r="W151" i="1"/>
  <c r="W42" i="1"/>
  <c r="W112" i="1"/>
  <c r="X19" i="1"/>
  <c r="W77" i="1"/>
  <c r="W32" i="1"/>
  <c r="X5" i="1" l="1"/>
  <c r="W5" i="1"/>
</calcChain>
</file>

<file path=xl/sharedStrings.xml><?xml version="1.0" encoding="utf-8"?>
<sst xmlns="http://schemas.openxmlformats.org/spreadsheetml/2006/main" count="1199" uniqueCount="516">
  <si>
    <t>提前下达2019年城乡义务教育公用经费补助资金明细表</t>
  </si>
  <si>
    <t>地区</t>
  </si>
  <si>
    <t>地区编码</t>
  </si>
  <si>
    <t>2017年城乡义务教育学校在校生（人）</t>
  </si>
  <si>
    <t>补助标准
（元/人）</t>
  </si>
  <si>
    <t>省财政分担比例</t>
  </si>
  <si>
    <t>应提前下达2019年城乡义务教育公用经费总额（万元）（按2017年学生人数）</t>
  </si>
  <si>
    <t>2017年不足100人的小规模小学及小学教学点个数（个）</t>
  </si>
  <si>
    <t>2017年不足100人的小规模小学及小学教学点在校生实有人数（人）</t>
  </si>
  <si>
    <t>资金安排差额人数（人）</t>
  </si>
  <si>
    <t>省以上财政分担比例</t>
  </si>
  <si>
    <t>应提前下达2019年小规模小学和教学点公用经费补助资金总额（万元）（按2017年学生人数）</t>
  </si>
  <si>
    <t>应下达金额</t>
  </si>
  <si>
    <t>本次提前下达金额（万元）</t>
  </si>
  <si>
    <t>待清算追加（万元）</t>
  </si>
  <si>
    <t>备注</t>
  </si>
  <si>
    <t>合计</t>
  </si>
  <si>
    <t>小学</t>
  </si>
  <si>
    <t>初中</t>
  </si>
  <si>
    <t>其中：省财政（含中央）分担</t>
  </si>
  <si>
    <t>市县分担</t>
  </si>
  <si>
    <t>本次下达总额</t>
  </si>
  <si>
    <t>其中：中央资金</t>
  </si>
  <si>
    <t>其中：省级资金</t>
  </si>
  <si>
    <t>列序号</t>
  </si>
  <si>
    <t>①=②+③</t>
  </si>
  <si>
    <t>②</t>
  </si>
  <si>
    <t>③</t>
  </si>
  <si>
    <t>④</t>
  </si>
  <si>
    <t>⑤</t>
  </si>
  <si>
    <t>⑥</t>
  </si>
  <si>
    <t>⑦=⑧+⑨</t>
  </si>
  <si>
    <t>⑧=(②*④*⑥+③*⑤*⑥)/10000</t>
  </si>
  <si>
    <t>⑨=[②*④*(1-⑥)+③*⑤*(1-⑥)]/10000</t>
  </si>
  <si>
    <t>⑩</t>
  </si>
  <si>
    <t>⑪</t>
  </si>
  <si>
    <r>
      <rPr>
        <sz val="12"/>
        <rFont val="MS Gothic"/>
        <family val="3"/>
        <charset val="134"/>
      </rPr>
      <t>⑫</t>
    </r>
    <r>
      <rPr>
        <sz val="12"/>
        <rFont val="宋体"/>
        <family val="3"/>
        <charset val="134"/>
      </rPr>
      <t>=⑩*100-</t>
    </r>
    <r>
      <rPr>
        <sz val="12"/>
        <rFont val="MS Gothic"/>
        <family val="3"/>
        <charset val="134"/>
      </rPr>
      <t>⑪</t>
    </r>
  </si>
  <si>
    <t>⑬</t>
  </si>
  <si>
    <t>⑭</t>
  </si>
  <si>
    <r>
      <rPr>
        <sz val="12"/>
        <rFont val="MS Gothic"/>
        <family val="3"/>
        <charset val="134"/>
      </rPr>
      <t>⑮</t>
    </r>
    <r>
      <rPr>
        <sz val="12"/>
        <rFont val="宋体"/>
        <family val="3"/>
        <charset val="134"/>
      </rPr>
      <t>=</t>
    </r>
    <r>
      <rPr>
        <sz val="12"/>
        <rFont val="MS Gothic"/>
        <family val="3"/>
        <charset val="134"/>
      </rPr>
      <t>⑫</t>
    </r>
    <r>
      <rPr>
        <sz val="12"/>
        <rFont val="宋体"/>
        <family val="3"/>
        <charset val="134"/>
      </rPr>
      <t>*</t>
    </r>
    <r>
      <rPr>
        <sz val="12"/>
        <rFont val="MS Gothic"/>
        <family val="3"/>
        <charset val="134"/>
      </rPr>
      <t>⑬</t>
    </r>
  </si>
  <si>
    <r>
      <rPr>
        <sz val="12"/>
        <rFont val="MS Gothic"/>
        <family val="3"/>
        <charset val="134"/>
      </rPr>
      <t>⑯</t>
    </r>
    <r>
      <rPr>
        <sz val="12"/>
        <rFont val="宋体"/>
        <family val="3"/>
        <charset val="134"/>
      </rPr>
      <t>=</t>
    </r>
    <r>
      <rPr>
        <sz val="12"/>
        <rFont val="MS Gothic"/>
        <family val="3"/>
        <charset val="134"/>
      </rPr>
      <t>⑫</t>
    </r>
    <r>
      <rPr>
        <sz val="12"/>
        <rFont val="宋体"/>
        <family val="3"/>
        <charset val="134"/>
      </rPr>
      <t>*</t>
    </r>
    <r>
      <rPr>
        <sz val="12"/>
        <rFont val="MS Gothic"/>
        <family val="3"/>
        <charset val="134"/>
      </rPr>
      <t>⑬</t>
    </r>
    <r>
      <rPr>
        <sz val="12"/>
        <rFont val="宋体"/>
        <family val="3"/>
        <charset val="134"/>
      </rPr>
      <t>*</t>
    </r>
    <r>
      <rPr>
        <sz val="12"/>
        <rFont val="MS Gothic"/>
        <family val="3"/>
        <charset val="134"/>
      </rPr>
      <t>⑭</t>
    </r>
  </si>
  <si>
    <r>
      <rPr>
        <sz val="12"/>
        <rFont val="MS Gothic"/>
        <family val="3"/>
        <charset val="134"/>
      </rPr>
      <t>⑰</t>
    </r>
    <r>
      <rPr>
        <sz val="12"/>
        <rFont val="宋体"/>
        <family val="3"/>
        <charset val="134"/>
      </rPr>
      <t>=</t>
    </r>
    <r>
      <rPr>
        <sz val="12"/>
        <rFont val="MS Gothic"/>
        <family val="3"/>
        <charset val="134"/>
      </rPr>
      <t>⑮</t>
    </r>
    <r>
      <rPr>
        <sz val="12"/>
        <rFont val="宋体"/>
        <family val="3"/>
        <charset val="134"/>
      </rPr>
      <t>-</t>
    </r>
    <r>
      <rPr>
        <sz val="12"/>
        <rFont val="MS Gothic"/>
        <family val="3"/>
        <charset val="134"/>
      </rPr>
      <t>⑯</t>
    </r>
  </si>
  <si>
    <t>⑱</t>
  </si>
  <si>
    <r>
      <rPr>
        <sz val="12"/>
        <rFont val="MS Gothic"/>
        <family val="3"/>
        <charset val="134"/>
      </rPr>
      <t>⑲</t>
    </r>
    <r>
      <rPr>
        <sz val="12"/>
        <rFont val="宋体"/>
        <family val="3"/>
        <charset val="134"/>
      </rPr>
      <t>=⑧+</t>
    </r>
    <r>
      <rPr>
        <sz val="12"/>
        <rFont val="MS Gothic"/>
        <family val="3"/>
        <charset val="134"/>
      </rPr>
      <t>⑯</t>
    </r>
    <r>
      <rPr>
        <sz val="12"/>
        <rFont val="宋体"/>
        <family val="3"/>
        <charset val="134"/>
      </rPr>
      <t>+</t>
    </r>
    <r>
      <rPr>
        <sz val="12"/>
        <rFont val="MS Gothic"/>
        <family val="3"/>
        <charset val="134"/>
      </rPr>
      <t>⑱</t>
    </r>
  </si>
  <si>
    <t>*</t>
  </si>
  <si>
    <t>广州市</t>
  </si>
  <si>
    <t>广州市本级</t>
  </si>
  <si>
    <t>越秀区</t>
  </si>
  <si>
    <t>海珠区</t>
  </si>
  <si>
    <t>荔湾区</t>
  </si>
  <si>
    <t>天河区</t>
  </si>
  <si>
    <t>白云区</t>
  </si>
  <si>
    <t>黄埔区</t>
  </si>
  <si>
    <t>花都区</t>
  </si>
  <si>
    <t>番禺区</t>
  </si>
  <si>
    <t>南沙区</t>
  </si>
  <si>
    <t>从化区</t>
  </si>
  <si>
    <t>增城区</t>
  </si>
  <si>
    <t>深圳市</t>
  </si>
  <si>
    <t>深圳市本级</t>
  </si>
  <si>
    <t>福田区</t>
  </si>
  <si>
    <t>罗湖区</t>
  </si>
  <si>
    <t>盐田区</t>
  </si>
  <si>
    <t>南山区</t>
  </si>
  <si>
    <t>宝安区</t>
  </si>
  <si>
    <t>龙岗区</t>
  </si>
  <si>
    <t>珠海市</t>
  </si>
  <si>
    <t>珠海市本级</t>
  </si>
  <si>
    <t>香洲区</t>
  </si>
  <si>
    <t>含高新区、万山、横琴</t>
  </si>
  <si>
    <t>金湾区</t>
  </si>
  <si>
    <t>含高栏港</t>
  </si>
  <si>
    <t>斗门区</t>
  </si>
  <si>
    <t>汕头市</t>
  </si>
  <si>
    <t>汕头市本级</t>
  </si>
  <si>
    <t>金平区</t>
  </si>
  <si>
    <t>龙湖区</t>
  </si>
  <si>
    <t>澄海区</t>
  </si>
  <si>
    <t>濠江区</t>
  </si>
  <si>
    <t>潮阳区</t>
  </si>
  <si>
    <t>省以上财政分担比例由80%提高到100%。</t>
  </si>
  <si>
    <t>潮南区</t>
  </si>
  <si>
    <t>南澳县</t>
  </si>
  <si>
    <t>佛山市</t>
  </si>
  <si>
    <t>佛山市本级</t>
  </si>
  <si>
    <t>禅城区</t>
  </si>
  <si>
    <t>南海区</t>
  </si>
  <si>
    <t>高明区</t>
  </si>
  <si>
    <t>三水区</t>
  </si>
  <si>
    <t>顺德区</t>
  </si>
  <si>
    <t>韶关市</t>
  </si>
  <si>
    <t>韶关市本级</t>
  </si>
  <si>
    <t>浈江区</t>
  </si>
  <si>
    <t>武江区</t>
  </si>
  <si>
    <t>曲江区</t>
  </si>
  <si>
    <t>乐昌市</t>
  </si>
  <si>
    <t>始兴县</t>
  </si>
  <si>
    <t>新丰县</t>
  </si>
  <si>
    <t>南雄市</t>
  </si>
  <si>
    <t>仁化县</t>
  </si>
  <si>
    <t>翁源县</t>
  </si>
  <si>
    <t>乳源县</t>
  </si>
  <si>
    <t>河源市</t>
  </si>
  <si>
    <t>河源市本级</t>
  </si>
  <si>
    <t>源城区</t>
  </si>
  <si>
    <t>东源县</t>
  </si>
  <si>
    <t>和平县</t>
  </si>
  <si>
    <t>龙川县</t>
  </si>
  <si>
    <t>紫金县</t>
  </si>
  <si>
    <t>连平县</t>
  </si>
  <si>
    <t>梅州市</t>
  </si>
  <si>
    <t>梅州市本级</t>
  </si>
  <si>
    <t>梅江区</t>
  </si>
  <si>
    <t>梅县区</t>
  </si>
  <si>
    <t>平远县</t>
  </si>
  <si>
    <t>蕉岭县</t>
  </si>
  <si>
    <t>大埔县</t>
  </si>
  <si>
    <t>兴宁市</t>
  </si>
  <si>
    <t>丰顺县</t>
  </si>
  <si>
    <t>五华县</t>
  </si>
  <si>
    <t>惠州市</t>
  </si>
  <si>
    <t>惠州市本级</t>
  </si>
  <si>
    <t>惠城区</t>
  </si>
  <si>
    <t>含仲恺区</t>
  </si>
  <si>
    <t>惠阳区</t>
  </si>
  <si>
    <t>含大亚湾区</t>
  </si>
  <si>
    <t>惠东县</t>
  </si>
  <si>
    <t>龙门县</t>
  </si>
  <si>
    <t>博罗县</t>
  </si>
  <si>
    <t>汕尾市</t>
  </si>
  <si>
    <t>汕尾市本级</t>
  </si>
  <si>
    <t>城区</t>
  </si>
  <si>
    <t>省以上财政分担比例由60%提高到100%。</t>
  </si>
  <si>
    <t>海丰县</t>
  </si>
  <si>
    <t>含红海湾区</t>
  </si>
  <si>
    <t>陆丰市</t>
  </si>
  <si>
    <t>含华侨管理区</t>
  </si>
  <si>
    <t>陆河县</t>
  </si>
  <si>
    <t>东莞市</t>
  </si>
  <si>
    <t>中山市</t>
  </si>
  <si>
    <t>江门市</t>
  </si>
  <si>
    <t>江门市本级</t>
  </si>
  <si>
    <t>蓬江区</t>
  </si>
  <si>
    <t>江海区</t>
  </si>
  <si>
    <t>新会区</t>
  </si>
  <si>
    <t>台山市</t>
  </si>
  <si>
    <t>开平市</t>
  </si>
  <si>
    <t>鹤山市</t>
  </si>
  <si>
    <t>恩平市</t>
  </si>
  <si>
    <t>阳江市</t>
  </si>
  <si>
    <t>阳江市本级</t>
  </si>
  <si>
    <t>含海陵岛试验区、高新管理区</t>
  </si>
  <si>
    <t>江城区</t>
  </si>
  <si>
    <t>阳东区</t>
  </si>
  <si>
    <t>阳西县</t>
  </si>
  <si>
    <t>阳春市</t>
  </si>
  <si>
    <t>湛江市</t>
  </si>
  <si>
    <t>湛江市本级</t>
  </si>
  <si>
    <t>赤坎区</t>
  </si>
  <si>
    <t>霞山区</t>
  </si>
  <si>
    <t>麻章区</t>
  </si>
  <si>
    <t>含开发区</t>
  </si>
  <si>
    <t>坡头区</t>
  </si>
  <si>
    <t>吴川市</t>
  </si>
  <si>
    <t>遂溪县</t>
  </si>
  <si>
    <t>雷州市</t>
  </si>
  <si>
    <t>廉江市</t>
  </si>
  <si>
    <t>徐闻县</t>
  </si>
  <si>
    <t>茂名市</t>
  </si>
  <si>
    <t>茂名市本级</t>
  </si>
  <si>
    <t>茂南区</t>
  </si>
  <si>
    <t>信宜市</t>
  </si>
  <si>
    <t>电白区</t>
  </si>
  <si>
    <t>含滨海新区、高新社会事务管理局代管</t>
  </si>
  <si>
    <t>化州市</t>
  </si>
  <si>
    <t>高州市</t>
  </si>
  <si>
    <t>肇庆市</t>
  </si>
  <si>
    <t>肇庆市本级</t>
  </si>
  <si>
    <t>端州区</t>
  </si>
  <si>
    <t>鼎湖区</t>
  </si>
  <si>
    <t>四会市</t>
  </si>
  <si>
    <t>含大旺区</t>
  </si>
  <si>
    <t>高要市</t>
  </si>
  <si>
    <t>广宁县</t>
  </si>
  <si>
    <t>德庆县</t>
  </si>
  <si>
    <t>封开县</t>
  </si>
  <si>
    <t>怀集县</t>
  </si>
  <si>
    <t>清远市</t>
  </si>
  <si>
    <t>清远市本级</t>
  </si>
  <si>
    <t>清城区</t>
  </si>
  <si>
    <t>清新区</t>
  </si>
  <si>
    <t>连州市</t>
  </si>
  <si>
    <t>佛冈县</t>
  </si>
  <si>
    <t>阳山县</t>
  </si>
  <si>
    <t>连山县</t>
  </si>
  <si>
    <t>连南县</t>
  </si>
  <si>
    <t>英德市</t>
  </si>
  <si>
    <t>潮州市</t>
  </si>
  <si>
    <t>潮州市本级</t>
  </si>
  <si>
    <t>湘桥区</t>
  </si>
  <si>
    <t>含凤泉湖高新区</t>
  </si>
  <si>
    <t>潮安区</t>
  </si>
  <si>
    <t>含枫溪区</t>
  </si>
  <si>
    <t>饶平县</t>
  </si>
  <si>
    <t>揭阳市</t>
  </si>
  <si>
    <t>揭阳市本级
（不含普侨区）</t>
  </si>
  <si>
    <t>揭阳市本级
（普侨区）</t>
  </si>
  <si>
    <t>榕城区</t>
  </si>
  <si>
    <t>含空港经济区</t>
  </si>
  <si>
    <t>揭东区</t>
  </si>
  <si>
    <t>含蓝城区</t>
  </si>
  <si>
    <t>揭西县</t>
  </si>
  <si>
    <t>普宁市</t>
  </si>
  <si>
    <t>惠来县</t>
  </si>
  <si>
    <t>含大南海石化工业区</t>
  </si>
  <si>
    <t>云浮市</t>
  </si>
  <si>
    <t>云浮市本级</t>
  </si>
  <si>
    <t>云城区</t>
  </si>
  <si>
    <t>郁南县</t>
  </si>
  <si>
    <t>云安县</t>
  </si>
  <si>
    <t>新兴县</t>
  </si>
  <si>
    <t>罗定市</t>
  </si>
  <si>
    <t>单位</t>
  </si>
  <si>
    <t>小学在校生数</t>
  </si>
  <si>
    <t>机构代码</t>
  </si>
  <si>
    <t>初中在校生数</t>
  </si>
  <si>
    <t>440000000</t>
  </si>
  <si>
    <t>440100000</t>
  </si>
  <si>
    <t>440101000</t>
  </si>
  <si>
    <t>440103000</t>
  </si>
  <si>
    <t>440104000</t>
  </si>
  <si>
    <t>440105000</t>
  </si>
  <si>
    <t>440106000</t>
  </si>
  <si>
    <t>440111000</t>
  </si>
  <si>
    <t>440112000</t>
  </si>
  <si>
    <t>440113000</t>
  </si>
  <si>
    <t>440114000</t>
  </si>
  <si>
    <t>440115000</t>
  </si>
  <si>
    <t>萝岗区</t>
  </si>
  <si>
    <t>440116000</t>
  </si>
  <si>
    <t>440117000</t>
  </si>
  <si>
    <t>440118000</t>
  </si>
  <si>
    <t>省直属</t>
  </si>
  <si>
    <t>440199000</t>
  </si>
  <si>
    <t>440200000</t>
  </si>
  <si>
    <t>440201000</t>
  </si>
  <si>
    <t>440203000</t>
  </si>
  <si>
    <t>440204000</t>
  </si>
  <si>
    <t>440205000</t>
  </si>
  <si>
    <t>440222000</t>
  </si>
  <si>
    <t>440224000</t>
  </si>
  <si>
    <t>440229000</t>
  </si>
  <si>
    <t>440232000</t>
  </si>
  <si>
    <t>440233000</t>
  </si>
  <si>
    <t>440281000</t>
  </si>
  <si>
    <t>440282000</t>
  </si>
  <si>
    <t>440299000</t>
  </si>
  <si>
    <t>440300000</t>
  </si>
  <si>
    <t>440301000</t>
  </si>
  <si>
    <t>440303000</t>
  </si>
  <si>
    <t>440304000</t>
  </si>
  <si>
    <t>440305000</t>
  </si>
  <si>
    <t>440306000</t>
  </si>
  <si>
    <t>440307000</t>
  </si>
  <si>
    <t>440308000</t>
  </si>
  <si>
    <t>光明新区代管</t>
  </si>
  <si>
    <t>440391000</t>
  </si>
  <si>
    <t>坪山新区代管</t>
  </si>
  <si>
    <t>440392000</t>
  </si>
  <si>
    <t>龙华新区代管</t>
  </si>
  <si>
    <t>440393000</t>
  </si>
  <si>
    <t>大鹏新区代管</t>
  </si>
  <si>
    <t>440394000</t>
  </si>
  <si>
    <t>440399000</t>
  </si>
  <si>
    <t>440400000</t>
  </si>
  <si>
    <t>440401000</t>
  </si>
  <si>
    <t>440402000</t>
  </si>
  <si>
    <t>440403000</t>
  </si>
  <si>
    <t>440404000</t>
  </si>
  <si>
    <t>高新区</t>
  </si>
  <si>
    <t>440405000</t>
  </si>
  <si>
    <t>高栏港区</t>
  </si>
  <si>
    <t>440406000</t>
  </si>
  <si>
    <t>万山区</t>
  </si>
  <si>
    <t>440407000</t>
  </si>
  <si>
    <t>横琴新区</t>
  </si>
  <si>
    <t>440408000</t>
  </si>
  <si>
    <t>440500000</t>
  </si>
  <si>
    <t>440501000</t>
  </si>
  <si>
    <t>440507000</t>
  </si>
  <si>
    <t>440511000</t>
  </si>
  <si>
    <t>440512000</t>
  </si>
  <si>
    <t>440513000</t>
  </si>
  <si>
    <t>440514000</t>
  </si>
  <si>
    <t>440515000</t>
  </si>
  <si>
    <t>440523000</t>
  </si>
  <si>
    <t>440599000</t>
  </si>
  <si>
    <t>440600000</t>
  </si>
  <si>
    <t>440601000</t>
  </si>
  <si>
    <t>440604000</t>
  </si>
  <si>
    <t>440605000</t>
  </si>
  <si>
    <t>440606000</t>
  </si>
  <si>
    <t>440607000</t>
  </si>
  <si>
    <t>440608000</t>
  </si>
  <si>
    <t>440699000</t>
  </si>
  <si>
    <t>440700000</t>
  </si>
  <si>
    <t>440701000</t>
  </si>
  <si>
    <t>440703000</t>
  </si>
  <si>
    <t>440704000</t>
  </si>
  <si>
    <t>440705000</t>
  </si>
  <si>
    <t>440781000</t>
  </si>
  <si>
    <t>440783000</t>
  </si>
  <si>
    <t>440784000</t>
  </si>
  <si>
    <t>440785000</t>
  </si>
  <si>
    <t>440799000</t>
  </si>
  <si>
    <t>440800000</t>
  </si>
  <si>
    <t>440801000</t>
  </si>
  <si>
    <t>440802000</t>
  </si>
  <si>
    <t>440803000</t>
  </si>
  <si>
    <t>440804000</t>
  </si>
  <si>
    <t>440811000</t>
  </si>
  <si>
    <t>440823000</t>
  </si>
  <si>
    <t>440825000</t>
  </si>
  <si>
    <t>440881000</t>
  </si>
  <si>
    <t>440882000</t>
  </si>
  <si>
    <t>440883000</t>
  </si>
  <si>
    <t>开发区代管</t>
  </si>
  <si>
    <t>440892000</t>
  </si>
  <si>
    <t>440899000</t>
  </si>
  <si>
    <t>440900000</t>
  </si>
  <si>
    <t>440901000</t>
  </si>
  <si>
    <t>440902000</t>
  </si>
  <si>
    <t>440904000</t>
  </si>
  <si>
    <t>440981000</t>
  </si>
  <si>
    <t>440982000</t>
  </si>
  <si>
    <t>440983000</t>
  </si>
  <si>
    <t>滨海新区代管</t>
  </si>
  <si>
    <t>440991000</t>
  </si>
  <si>
    <t>高新社会事务管理局代管</t>
  </si>
  <si>
    <t>440992000</t>
  </si>
  <si>
    <t>440999000</t>
  </si>
  <si>
    <t>441200000</t>
  </si>
  <si>
    <t>441201000</t>
  </si>
  <si>
    <t>441202000</t>
  </si>
  <si>
    <t>441203000</t>
  </si>
  <si>
    <t>441204000</t>
  </si>
  <si>
    <t>441223000</t>
  </si>
  <si>
    <t>441224000</t>
  </si>
  <si>
    <t>441225000</t>
  </si>
  <si>
    <t>441226000</t>
  </si>
  <si>
    <t>高要区</t>
  </si>
  <si>
    <t>441283000</t>
  </si>
  <si>
    <t>441284000</t>
  </si>
  <si>
    <t>大旺区代管</t>
  </si>
  <si>
    <t>441291000</t>
  </si>
  <si>
    <t>441299000</t>
  </si>
  <si>
    <t>441300000</t>
  </si>
  <si>
    <t>441301000</t>
  </si>
  <si>
    <t>441302000</t>
  </si>
  <si>
    <t>441303000</t>
  </si>
  <si>
    <t>441322000</t>
  </si>
  <si>
    <t>441323000</t>
  </si>
  <si>
    <t>441324000</t>
  </si>
  <si>
    <t>大亚湾区代管</t>
  </si>
  <si>
    <t>441391000</t>
  </si>
  <si>
    <t>仲恺区代管</t>
  </si>
  <si>
    <t>441392000</t>
  </si>
  <si>
    <t>441399000</t>
  </si>
  <si>
    <t>441400000</t>
  </si>
  <si>
    <t>441401000</t>
  </si>
  <si>
    <t>441402000</t>
  </si>
  <si>
    <t>441403000</t>
  </si>
  <si>
    <t>441422000</t>
  </si>
  <si>
    <t>441423000</t>
  </si>
  <si>
    <t>441424000</t>
  </si>
  <si>
    <t>441426000</t>
  </si>
  <si>
    <t>441427000</t>
  </si>
  <si>
    <t>441481000</t>
  </si>
  <si>
    <t>441500000</t>
  </si>
  <si>
    <t>441501000</t>
  </si>
  <si>
    <t>441502000</t>
  </si>
  <si>
    <t>441521000</t>
  </si>
  <si>
    <t>441523000</t>
  </si>
  <si>
    <t>441581000</t>
  </si>
  <si>
    <t>红海湾区代管</t>
  </si>
  <si>
    <t>441591000</t>
  </si>
  <si>
    <t>华侨管理区</t>
  </si>
  <si>
    <t>441592000</t>
  </si>
  <si>
    <t>441599000</t>
  </si>
  <si>
    <t>441600000</t>
  </si>
  <si>
    <t>441601000</t>
  </si>
  <si>
    <t>441602000</t>
  </si>
  <si>
    <t>441621000</t>
  </si>
  <si>
    <t>441622000</t>
  </si>
  <si>
    <t>441623000</t>
  </si>
  <si>
    <t>441624000</t>
  </si>
  <si>
    <t>441625000</t>
  </si>
  <si>
    <t>441699000</t>
  </si>
  <si>
    <t>441700000</t>
  </si>
  <si>
    <t>441701000</t>
  </si>
  <si>
    <t>441702000</t>
  </si>
  <si>
    <t>441704000</t>
  </si>
  <si>
    <t>441709000</t>
  </si>
  <si>
    <t>441721000</t>
  </si>
  <si>
    <t>441723000</t>
  </si>
  <si>
    <t>441781000</t>
  </si>
  <si>
    <t>海陵岛试验区代管</t>
  </si>
  <si>
    <t>441791000</t>
  </si>
  <si>
    <t>阳江农垦局代管</t>
  </si>
  <si>
    <t>441792000</t>
  </si>
  <si>
    <t>高新区代管</t>
  </si>
  <si>
    <t>441793000</t>
  </si>
  <si>
    <t>441800000</t>
  </si>
  <si>
    <t>441801000</t>
  </si>
  <si>
    <t>441802000</t>
  </si>
  <si>
    <t>441803000</t>
  </si>
  <si>
    <t>441821000</t>
  </si>
  <si>
    <t>441823000</t>
  </si>
  <si>
    <t>441825000</t>
  </si>
  <si>
    <t>441826000</t>
  </si>
  <si>
    <t>441881000</t>
  </si>
  <si>
    <t>441882000</t>
  </si>
  <si>
    <t>441899000</t>
  </si>
  <si>
    <t>441900000</t>
  </si>
  <si>
    <t>东莞县</t>
  </si>
  <si>
    <t>441901000</t>
  </si>
  <si>
    <t>442000000</t>
  </si>
  <si>
    <t>中山县</t>
  </si>
  <si>
    <t>442001000</t>
  </si>
  <si>
    <t>直属</t>
  </si>
  <si>
    <t>442020000</t>
  </si>
  <si>
    <t>442099000</t>
  </si>
  <si>
    <t>445100000</t>
  </si>
  <si>
    <t>445101000</t>
  </si>
  <si>
    <t>445102000</t>
  </si>
  <si>
    <t>445103000</t>
  </si>
  <si>
    <t>445122000</t>
  </si>
  <si>
    <t>枫溪区代管</t>
  </si>
  <si>
    <t>445191000</t>
  </si>
  <si>
    <t>凤泉湖高新区</t>
  </si>
  <si>
    <t>445195000</t>
  </si>
  <si>
    <t>445199000</t>
  </si>
  <si>
    <t>445200000</t>
  </si>
  <si>
    <t>445201000</t>
  </si>
  <si>
    <t>445202000</t>
  </si>
  <si>
    <t>445203000</t>
  </si>
  <si>
    <t>445222000</t>
  </si>
  <si>
    <t>445224000</t>
  </si>
  <si>
    <t>445281000</t>
  </si>
  <si>
    <t>蓝城区代管(揭东区)</t>
  </si>
  <si>
    <t>445291000</t>
  </si>
  <si>
    <t>空港经济区代管(榕城区)</t>
  </si>
  <si>
    <t>445292000</t>
  </si>
  <si>
    <t>445293000</t>
  </si>
  <si>
    <t>揭阳大南海石化工业区代管(惠来县)</t>
  </si>
  <si>
    <t>445294000</t>
  </si>
  <si>
    <t>445299000</t>
  </si>
  <si>
    <t>445300000</t>
  </si>
  <si>
    <t>445301000</t>
  </si>
  <si>
    <t>445302000</t>
  </si>
  <si>
    <t>445303000</t>
  </si>
  <si>
    <t>445321000</t>
  </si>
  <si>
    <t>445322000</t>
  </si>
  <si>
    <t>445381000</t>
  </si>
  <si>
    <t>应下达2018年城乡义务教育公用经费总额（万元）（按2017年学生人数）</t>
  </si>
  <si>
    <t>提前下达2019年小规模小学和教学点公用经费补助资金安排明细表</t>
  </si>
  <si>
    <t>①</t>
  </si>
  <si>
    <t>③=①*100-②</t>
  </si>
  <si>
    <t>⑥=③*④</t>
  </si>
  <si>
    <t>⑦=③*④*⑤</t>
  </si>
  <si>
    <t>⑧=⑥-⑦</t>
  </si>
  <si>
    <t>⑨</t>
  </si>
  <si>
    <t>汕尾市城区</t>
  </si>
  <si>
    <t>应抵扣以前年度清算资金
（粤财教[2018]149号）</t>
    <phoneticPr fontId="7" type="noConversion"/>
  </si>
  <si>
    <r>
      <t>备注：1.2015年春季学期起，我省免费义务教育公用经费补助标准统一调整为小学1150元/人·学年，初中1950元/人·学年。</t>
    </r>
    <r>
      <rPr>
        <b/>
        <sz val="10"/>
        <rFont val="宋体"/>
        <family val="3"/>
        <charset val="134"/>
      </rPr>
      <t>从2016年调整省与市县负担比例，市直学校城乡义务教育公用经费补助资金省、市财政各负担50%。
     2.根据省财政厅《关于下达珠三角地区2015年农村义务教育阶段免费教科书和配齐〈新华字典〉补助资金的通知》（粤财教[2015]105号），从2014年秋季学期开始，义务教育阶段免费教育科书（不含《新华字典》）补助标准提高到小学每生每学年120元，初中每生每学年205元。
     3.从2017年春季学期起，免费提供国家规定课程教科书和免费为城市小学一年级新生提供正版学生字典，所需资金由省以上财政按标准安排补助，其中：国家规定课程教科书为小学每生每年90元，初中每生每年180元；正版学生字典为每生每年14元。</t>
    </r>
    <phoneticPr fontId="9" type="noConversion"/>
  </si>
  <si>
    <r>
      <t>2050203</t>
    </r>
    <r>
      <rPr>
        <b/>
        <sz val="10"/>
        <rFont val="宋体"/>
        <family val="3"/>
        <charset val="134"/>
      </rPr>
      <t>初中教育</t>
    </r>
    <phoneticPr fontId="9" type="noConversion"/>
  </si>
  <si>
    <r>
      <rPr>
        <sz val="10"/>
        <rFont val="宋体"/>
        <family val="3"/>
        <charset val="134"/>
      </rPr>
      <t>初中</t>
    </r>
    <phoneticPr fontId="9" type="noConversion"/>
  </si>
  <si>
    <r>
      <t>2050202</t>
    </r>
    <r>
      <rPr>
        <b/>
        <sz val="10"/>
        <rFont val="宋体"/>
        <family val="3"/>
        <charset val="134"/>
      </rPr>
      <t>小学教育</t>
    </r>
    <phoneticPr fontId="9" type="noConversion"/>
  </si>
  <si>
    <r>
      <rPr>
        <sz val="10"/>
        <rFont val="宋体"/>
        <family val="3"/>
        <charset val="134"/>
      </rPr>
      <t>小学</t>
    </r>
    <phoneticPr fontId="9" type="noConversion"/>
  </si>
  <si>
    <r>
      <rPr>
        <sz val="10"/>
        <rFont val="宋体"/>
        <family val="3"/>
        <charset val="134"/>
      </rPr>
      <t>其中：</t>
    </r>
    <phoneticPr fontId="9" type="noConversion"/>
  </si>
  <si>
    <r>
      <rPr>
        <b/>
        <sz val="10"/>
        <rFont val="宋体"/>
        <family val="3"/>
        <charset val="134"/>
      </rPr>
      <t>下达至市教育局资金数</t>
    </r>
    <phoneticPr fontId="9" type="noConversion"/>
  </si>
  <si>
    <r>
      <rPr>
        <sz val="10"/>
        <rFont val="宋体"/>
        <family val="3"/>
        <charset val="134"/>
      </rPr>
      <t>迪生学校</t>
    </r>
    <phoneticPr fontId="9" type="noConversion"/>
  </si>
  <si>
    <r>
      <rPr>
        <sz val="10"/>
        <rFont val="宋体"/>
        <family val="3"/>
        <charset val="134"/>
      </rPr>
      <t>中港英文学校</t>
    </r>
    <phoneticPr fontId="9" type="noConversion"/>
  </si>
  <si>
    <r>
      <rPr>
        <sz val="10"/>
        <rFont val="宋体"/>
        <family val="3"/>
        <charset val="134"/>
      </rPr>
      <t>福泉中英文学校</t>
    </r>
    <phoneticPr fontId="9" type="noConversion"/>
  </si>
  <si>
    <r>
      <rPr>
        <sz val="10"/>
        <rFont val="宋体"/>
        <family val="3"/>
        <charset val="134"/>
      </rPr>
      <t>江门二中</t>
    </r>
    <phoneticPr fontId="9" type="noConversion"/>
  </si>
  <si>
    <r>
      <rPr>
        <sz val="10"/>
        <rFont val="宋体"/>
        <family val="3"/>
        <charset val="134"/>
      </rPr>
      <t>江门体校</t>
    </r>
    <phoneticPr fontId="9" type="noConversion"/>
  </si>
  <si>
    <r>
      <rPr>
        <sz val="10"/>
        <rFont val="宋体"/>
        <family val="3"/>
        <charset val="134"/>
      </rPr>
      <t>景贤学校</t>
    </r>
    <phoneticPr fontId="9" type="noConversion"/>
  </si>
  <si>
    <r>
      <rPr>
        <sz val="10"/>
        <rFont val="宋体"/>
        <family val="3"/>
        <charset val="134"/>
      </rPr>
      <t>初中小计</t>
    </r>
    <phoneticPr fontId="9" type="noConversion"/>
  </si>
  <si>
    <r>
      <rPr>
        <sz val="10"/>
        <rFont val="宋体"/>
        <family val="3"/>
        <charset val="134"/>
      </rPr>
      <t>小学小计</t>
    </r>
    <phoneticPr fontId="9" type="noConversion"/>
  </si>
  <si>
    <r>
      <rPr>
        <b/>
        <sz val="10"/>
        <rFont val="宋体"/>
        <family val="3"/>
        <charset val="134"/>
      </rPr>
      <t>市直学校总计</t>
    </r>
    <phoneticPr fontId="9" type="noConversion"/>
  </si>
  <si>
    <r>
      <t>K=</t>
    </r>
    <r>
      <rPr>
        <sz val="10"/>
        <rFont val="宋体"/>
        <family val="3"/>
        <charset val="134"/>
      </rPr>
      <t>（</t>
    </r>
    <r>
      <rPr>
        <sz val="10"/>
        <rFont val="Times New Roman"/>
        <family val="1"/>
      </rPr>
      <t>D×1150+F×1950</t>
    </r>
    <r>
      <rPr>
        <sz val="10"/>
        <rFont val="宋体"/>
        <family val="3"/>
        <charset val="134"/>
      </rPr>
      <t>）</t>
    </r>
    <r>
      <rPr>
        <sz val="10"/>
        <rFont val="Times New Roman"/>
        <family val="1"/>
      </rPr>
      <t>×50%</t>
    </r>
    <phoneticPr fontId="9" type="noConversion"/>
  </si>
  <si>
    <t>J</t>
    <phoneticPr fontId="9" type="noConversion"/>
  </si>
  <si>
    <t>I</t>
    <phoneticPr fontId="9" type="noConversion"/>
  </si>
  <si>
    <t>H</t>
    <phoneticPr fontId="9" type="noConversion"/>
  </si>
  <si>
    <t>G=H+J</t>
    <phoneticPr fontId="9" type="noConversion"/>
  </si>
  <si>
    <t>F</t>
    <phoneticPr fontId="9" type="noConversion"/>
  </si>
  <si>
    <t>E</t>
    <phoneticPr fontId="9" type="noConversion"/>
  </si>
  <si>
    <t>D</t>
    <phoneticPr fontId="9" type="noConversion"/>
  </si>
  <si>
    <t>C=D+F</t>
    <phoneticPr fontId="9" type="noConversion"/>
  </si>
  <si>
    <t>B</t>
    <phoneticPr fontId="9" type="noConversion"/>
  </si>
  <si>
    <t>A</t>
    <phoneticPr fontId="9" type="noConversion"/>
  </si>
  <si>
    <r>
      <rPr>
        <sz val="10"/>
        <rFont val="宋体"/>
        <family val="3"/>
        <charset val="134"/>
      </rPr>
      <t>待省清算</t>
    </r>
    <r>
      <rPr>
        <sz val="10"/>
        <rFont val="Times New Roman"/>
        <family val="1"/>
      </rPr>
      <t>2019</t>
    </r>
    <r>
      <rPr>
        <sz val="10"/>
        <rFont val="宋体"/>
        <family val="3"/>
        <charset val="134"/>
      </rPr>
      <t>年补助资金数</t>
    </r>
    <phoneticPr fontId="9" type="noConversion"/>
  </si>
  <si>
    <r>
      <rPr>
        <sz val="10"/>
        <rFont val="宋体"/>
        <family val="3"/>
        <charset val="134"/>
      </rPr>
      <t>按</t>
    </r>
    <r>
      <rPr>
        <sz val="10"/>
        <rFont val="Times New Roman"/>
        <family val="1"/>
      </rPr>
      <t>2018-2019</t>
    </r>
    <r>
      <rPr>
        <sz val="10"/>
        <rFont val="宋体"/>
        <family val="3"/>
        <charset val="134"/>
      </rPr>
      <t>学年在校学生数预测省</t>
    </r>
    <r>
      <rPr>
        <sz val="10"/>
        <rFont val="Times New Roman"/>
        <family val="1"/>
      </rPr>
      <t>2019</t>
    </r>
    <r>
      <rPr>
        <sz val="10"/>
        <rFont val="宋体"/>
        <family val="3"/>
        <charset val="134"/>
      </rPr>
      <t>年下达资金数</t>
    </r>
    <phoneticPr fontId="9" type="noConversion"/>
  </si>
  <si>
    <r>
      <rPr>
        <sz val="10"/>
        <rFont val="宋体"/>
        <family val="3"/>
        <charset val="134"/>
      </rPr>
      <t>省提前下达</t>
    </r>
    <r>
      <rPr>
        <sz val="10"/>
        <rFont val="Times New Roman"/>
        <family val="1"/>
      </rPr>
      <t>2019</t>
    </r>
    <r>
      <rPr>
        <sz val="10"/>
        <rFont val="宋体"/>
        <family val="3"/>
        <charset val="134"/>
      </rPr>
      <t>年补助资金分配数</t>
    </r>
    <phoneticPr fontId="9" type="noConversion"/>
  </si>
  <si>
    <r>
      <rPr>
        <sz val="10"/>
        <rFont val="宋体"/>
        <family val="3"/>
        <charset val="134"/>
      </rPr>
      <t>按</t>
    </r>
    <r>
      <rPr>
        <sz val="10"/>
        <rFont val="Times New Roman"/>
        <family val="1"/>
      </rPr>
      <t>2017-2018</t>
    </r>
    <r>
      <rPr>
        <sz val="10"/>
        <rFont val="宋体"/>
        <family val="3"/>
        <charset val="134"/>
      </rPr>
      <t>学年在校学生数省财政应负担资金数（</t>
    </r>
    <r>
      <rPr>
        <sz val="10"/>
        <rFont val="Times New Roman"/>
        <family val="1"/>
      </rPr>
      <t>50%</t>
    </r>
    <r>
      <rPr>
        <sz val="10"/>
        <rFont val="宋体"/>
        <family val="3"/>
        <charset val="134"/>
      </rPr>
      <t>）</t>
    </r>
    <phoneticPr fontId="9" type="noConversion"/>
  </si>
  <si>
    <r>
      <rPr>
        <sz val="10"/>
        <rFont val="宋体"/>
        <family val="3"/>
        <charset val="134"/>
      </rPr>
      <t>其中：小学一年级</t>
    </r>
    <phoneticPr fontId="9" type="noConversion"/>
  </si>
  <si>
    <r>
      <rPr>
        <sz val="10"/>
        <rFont val="宋体"/>
        <family val="3"/>
        <charset val="134"/>
      </rPr>
      <t>合计</t>
    </r>
    <phoneticPr fontId="9" type="noConversion"/>
  </si>
  <si>
    <t>公用经费省财政补助资金情况</t>
    <phoneticPr fontId="9" type="noConversion"/>
  </si>
  <si>
    <r>
      <t>2018-2019</t>
    </r>
    <r>
      <rPr>
        <sz val="10"/>
        <rFont val="宋体"/>
        <family val="3"/>
        <charset val="134"/>
      </rPr>
      <t>学年在校学生数</t>
    </r>
    <phoneticPr fontId="9" type="noConversion"/>
  </si>
  <si>
    <r>
      <t>2017-2018</t>
    </r>
    <r>
      <rPr>
        <sz val="10"/>
        <rFont val="宋体"/>
        <family val="3"/>
        <charset val="134"/>
      </rPr>
      <t>学年在校学生数</t>
    </r>
    <phoneticPr fontId="9" type="noConversion"/>
  </si>
  <si>
    <t>功能分类</t>
    <phoneticPr fontId="9" type="noConversion"/>
  </si>
  <si>
    <r>
      <rPr>
        <sz val="10"/>
        <rFont val="宋体"/>
        <family val="3"/>
        <charset val="134"/>
      </rPr>
      <t>学校名称</t>
    </r>
    <phoneticPr fontId="9" type="noConversion"/>
  </si>
  <si>
    <t>学校代码</t>
    <phoneticPr fontId="9" type="noConversion"/>
  </si>
  <si>
    <r>
      <rPr>
        <sz val="10"/>
        <rFont val="宋体"/>
        <family val="3"/>
        <charset val="134"/>
      </rPr>
      <t>序号</t>
    </r>
    <phoneticPr fontId="9" type="noConversion"/>
  </si>
  <si>
    <t>单位：人、元</t>
    <phoneticPr fontId="9" type="noConversion"/>
  </si>
  <si>
    <t>提前下达2019年市直学校城乡义务教育公用经费省财政补助资金分配表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</si>
</sst>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Red]\(0.00\)"/>
  </numFmts>
  <fonts count="18">
    <font>
      <sz val="12"/>
      <color theme="1"/>
      <name val="宋体"/>
      <charset val="134"/>
      <scheme val="minor"/>
    </font>
    <font>
      <sz val="12"/>
      <name val="宋体"/>
      <family val="3"/>
      <charset val="134"/>
    </font>
    <font>
      <sz val="20"/>
      <color indexed="8"/>
      <name val="方正小标宋简体"/>
      <family val="3"/>
      <charset val="134"/>
    </font>
    <font>
      <sz val="11"/>
      <name val="宋体"/>
      <family val="3"/>
      <charset val="134"/>
    </font>
    <font>
      <sz val="10"/>
      <name val="宋体"/>
      <family val="3"/>
      <charset val="134"/>
    </font>
    <font>
      <b/>
      <sz val="10"/>
      <color indexed="8"/>
      <name val="宋体"/>
      <family val="3"/>
      <charset val="134"/>
    </font>
    <font>
      <sz val="12"/>
      <name val="MS Gothic"/>
      <family val="3"/>
      <charset val="134"/>
    </font>
    <font>
      <sz val="9"/>
      <name val="宋体"/>
      <family val="3"/>
      <charset val="134"/>
      <scheme val="minor"/>
    </font>
    <font>
      <sz val="16"/>
      <name val="方正小标宋简体"/>
      <family val="4"/>
      <charset val="134"/>
    </font>
    <font>
      <sz val="9"/>
      <name val="宋体"/>
      <family val="3"/>
      <charset val="134"/>
    </font>
    <font>
      <sz val="14"/>
      <name val="方正小标宋简体"/>
      <family val="4"/>
      <charset val="134"/>
    </font>
    <font>
      <sz val="10"/>
      <name val="Times New Roman"/>
      <family val="1"/>
    </font>
    <font>
      <b/>
      <sz val="10"/>
      <name val="宋体"/>
      <family val="3"/>
      <charset val="134"/>
    </font>
    <font>
      <b/>
      <sz val="10"/>
      <name val="Times New Roman"/>
      <family val="1"/>
    </font>
    <font>
      <b/>
      <sz val="12"/>
      <name val="宋体"/>
      <family val="3"/>
      <charset val="134"/>
    </font>
    <font>
      <sz val="10"/>
      <color indexed="10"/>
      <name val="Times New Roman"/>
      <family val="1"/>
    </font>
    <font>
      <sz val="10"/>
      <name val="Arial"/>
      <family val="2"/>
    </font>
    <font>
      <sz val="12"/>
      <name val="方正小标宋简体"/>
      <family val="4"/>
      <charset val="134"/>
    </font>
  </fonts>
  <fills count="9">
    <fill>
      <patternFill patternType="none"/>
    </fill>
    <fill>
      <patternFill patternType="gray125"/>
    </fill>
    <fill>
      <patternFill patternType="solid">
        <fgColor theme="9" tint="0.39991454817346722"/>
        <bgColor indexed="64"/>
      </patternFill>
    </fill>
    <fill>
      <patternFill patternType="solid">
        <fgColor indexed="47"/>
        <bgColor indexed="64"/>
      </patternFill>
    </fill>
    <fill>
      <patternFill patternType="solid">
        <fgColor indexed="9"/>
        <bgColor indexed="64"/>
      </patternFill>
    </fill>
    <fill>
      <patternFill patternType="solid">
        <fgColor rgb="FFFFFF00"/>
        <bgColor indexed="64"/>
      </patternFill>
    </fill>
    <fill>
      <patternFill patternType="solid">
        <fgColor rgb="FF99CCFF"/>
        <bgColor indexed="64"/>
      </patternFill>
    </fill>
    <fill>
      <patternFill patternType="solid">
        <fgColor indexed="13"/>
        <bgColor indexed="64"/>
      </patternFill>
    </fill>
    <fill>
      <patternFill patternType="solid">
        <fgColor indexed="10"/>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cellStyleXfs>
  <cellXfs count="88">
    <xf numFmtId="0" fontId="0" fillId="0" borderId="0" xfId="0">
      <alignment vertical="center"/>
    </xf>
    <xf numFmtId="0" fontId="0" fillId="0" borderId="0" xfId="0" applyAlignment="1"/>
    <xf numFmtId="0" fontId="1" fillId="0" borderId="0" xfId="1" applyFill="1" applyAlignment="1">
      <alignment horizontal="center" vertical="center" wrapText="1"/>
    </xf>
    <xf numFmtId="0" fontId="0" fillId="0" borderId="0" xfId="0" applyFill="1">
      <alignment vertical="center"/>
    </xf>
    <xf numFmtId="0" fontId="1" fillId="0" borderId="0" xfId="1" applyFill="1" applyAlignment="1">
      <alignment horizontal="center" vertical="center"/>
    </xf>
    <xf numFmtId="0" fontId="1" fillId="0" borderId="0" xfId="1" applyFill="1">
      <alignment vertical="center"/>
    </xf>
    <xf numFmtId="0" fontId="3" fillId="0" borderId="2" xfId="0" applyFont="1" applyFill="1" applyBorder="1" applyAlignment="1">
      <alignment horizontal="center" vertical="center" wrapText="1"/>
    </xf>
    <xf numFmtId="0" fontId="1" fillId="0" borderId="2" xfId="1" applyFill="1" applyBorder="1" applyAlignment="1">
      <alignment horizontal="center" vertical="center"/>
    </xf>
    <xf numFmtId="0" fontId="1" fillId="2" borderId="2" xfId="1" applyFill="1" applyBorder="1" applyAlignment="1">
      <alignment horizontal="center" vertical="center"/>
    </xf>
    <xf numFmtId="0" fontId="0" fillId="2" borderId="2" xfId="0" applyFill="1" applyBorder="1">
      <alignment vertical="center"/>
    </xf>
    <xf numFmtId="176" fontId="1" fillId="2" borderId="2" xfId="1" applyNumberFormat="1" applyFill="1" applyBorder="1" applyAlignment="1">
      <alignment horizontal="center" vertical="center"/>
    </xf>
    <xf numFmtId="0" fontId="0" fillId="0" borderId="2" xfId="0" applyFill="1" applyBorder="1">
      <alignment vertical="center"/>
    </xf>
    <xf numFmtId="176" fontId="1" fillId="0" borderId="2" xfId="1" applyNumberFormat="1" applyFill="1" applyBorder="1" applyAlignment="1">
      <alignment horizontal="center" vertical="center"/>
    </xf>
    <xf numFmtId="0" fontId="0" fillId="0" borderId="2" xfId="0" applyBorder="1">
      <alignment vertical="center"/>
    </xf>
    <xf numFmtId="0" fontId="1" fillId="3" borderId="2" xfId="1" applyFill="1" applyBorder="1" applyAlignment="1">
      <alignment horizontal="center" vertical="center"/>
    </xf>
    <xf numFmtId="0" fontId="1" fillId="0" borderId="2" xfId="2" applyBorder="1" applyAlignment="1">
      <alignment horizontal="center" vertical="center"/>
    </xf>
    <xf numFmtId="0" fontId="1" fillId="3" borderId="2" xfId="2" applyFill="1" applyBorder="1" applyAlignment="1">
      <alignment horizontal="center" vertical="center"/>
    </xf>
    <xf numFmtId="0" fontId="0" fillId="0" borderId="2" xfId="1" applyFont="1" applyFill="1" applyBorder="1" applyAlignment="1">
      <alignment horizontal="center" vertical="center"/>
    </xf>
    <xf numFmtId="0" fontId="1" fillId="4" borderId="0" xfId="1" applyFill="1">
      <alignment vertical="center"/>
    </xf>
    <xf numFmtId="0" fontId="1" fillId="4" borderId="0" xfId="1" applyFill="1" applyAlignment="1">
      <alignment horizontal="center" vertical="center" wrapText="1"/>
    </xf>
    <xf numFmtId="0" fontId="1" fillId="0" borderId="2" xfId="2" applyFill="1" applyBorder="1" applyAlignment="1">
      <alignment horizontal="center" vertical="center"/>
    </xf>
    <xf numFmtId="0" fontId="0" fillId="3" borderId="2" xfId="1" applyFont="1" applyFill="1" applyBorder="1" applyAlignment="1">
      <alignment horizontal="center" vertical="center"/>
    </xf>
    <xf numFmtId="0" fontId="4" fillId="0" borderId="2" xfId="1" applyFont="1" applyFill="1" applyBorder="1" applyAlignment="1">
      <alignment horizontal="center" vertical="center" wrapText="1"/>
    </xf>
    <xf numFmtId="176" fontId="1" fillId="4" borderId="2" xfId="1" applyNumberFormat="1" applyFill="1" applyBorder="1" applyAlignment="1">
      <alignment horizontal="center" vertical="center"/>
    </xf>
    <xf numFmtId="0" fontId="1" fillId="2" borderId="2" xfId="2" applyFill="1" applyBorder="1" applyAlignment="1">
      <alignment horizontal="center" vertical="center"/>
    </xf>
    <xf numFmtId="0" fontId="0" fillId="5" borderId="0" xfId="0" applyFill="1">
      <alignment vertical="center"/>
    </xf>
    <xf numFmtId="0" fontId="0" fillId="0" borderId="2" xfId="1" applyFont="1" applyFill="1" applyBorder="1" applyAlignment="1">
      <alignment horizontal="center" vertical="center" wrapText="1"/>
    </xf>
    <xf numFmtId="0" fontId="0" fillId="0" borderId="0" xfId="0" applyFill="1" applyAlignment="1"/>
    <xf numFmtId="0" fontId="0" fillId="0" borderId="0" xfId="0" applyFill="1" applyAlignment="1">
      <alignment vertical="center" wrapText="1"/>
    </xf>
    <xf numFmtId="0" fontId="0" fillId="0" borderId="2" xfId="0" applyFont="1" applyFill="1" applyBorder="1" applyAlignment="1">
      <alignment horizontal="center" vertical="center" wrapText="1"/>
    </xf>
    <xf numFmtId="177" fontId="0" fillId="0" borderId="2" xfId="0" applyNumberFormat="1" applyFont="1" applyFill="1" applyBorder="1" applyAlignment="1">
      <alignment horizontal="center" vertical="center" wrapText="1"/>
    </xf>
    <xf numFmtId="0" fontId="1" fillId="0" borderId="2" xfId="1" applyFill="1" applyBorder="1" applyAlignment="1">
      <alignment horizontal="center" vertical="center"/>
    </xf>
    <xf numFmtId="0" fontId="0" fillId="0" borderId="2" xfId="0" applyFill="1" applyBorder="1">
      <alignment vertical="center"/>
    </xf>
    <xf numFmtId="176" fontId="1" fillId="0" borderId="2" xfId="1" applyNumberFormat="1" applyFill="1" applyBorder="1" applyAlignment="1">
      <alignment horizontal="center" vertical="center"/>
    </xf>
    <xf numFmtId="0" fontId="6" fillId="0" borderId="2" xfId="1" applyFont="1" applyFill="1" applyBorder="1" applyAlignment="1">
      <alignment horizontal="center" vertical="center"/>
    </xf>
    <xf numFmtId="0" fontId="6" fillId="0" borderId="2" xfId="1" applyNumberFormat="1" applyFont="1" applyFill="1" applyBorder="1" applyAlignment="1">
      <alignment horizontal="center" vertical="center" wrapText="1"/>
    </xf>
    <xf numFmtId="0" fontId="1" fillId="0" borderId="0" xfId="1" applyFill="1">
      <alignment vertical="center"/>
    </xf>
    <xf numFmtId="0" fontId="1" fillId="0" borderId="0" xfId="1" applyFill="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vertical="center" wrapText="1"/>
    </xf>
    <xf numFmtId="0" fontId="4" fillId="0" borderId="6" xfId="0" quotePrefix="1" applyNumberFormat="1" applyFont="1" applyFill="1" applyBorder="1" applyAlignment="1" applyProtection="1">
      <alignment vertical="center"/>
    </xf>
    <xf numFmtId="0" fontId="4" fillId="7" borderId="6" xfId="0" quotePrefix="1" applyNumberFormat="1" applyFont="1" applyFill="1" applyBorder="1" applyAlignment="1" applyProtection="1">
      <alignment vertical="center"/>
    </xf>
    <xf numFmtId="0" fontId="4" fillId="8" borderId="6" xfId="0" quotePrefix="1" applyNumberFormat="1" applyFont="1" applyFill="1" applyBorder="1" applyAlignment="1" applyProtection="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1" applyNumberFormat="1" applyFont="1" applyFill="1" applyBorder="1" applyAlignment="1">
      <alignment horizontal="center" vertical="center" wrapText="1"/>
    </xf>
    <xf numFmtId="0" fontId="3" fillId="0" borderId="8" xfId="1" applyNumberFormat="1" applyFont="1" applyFill="1" applyBorder="1" applyAlignment="1">
      <alignment horizontal="center" vertical="center" wrapText="1"/>
    </xf>
    <xf numFmtId="0" fontId="3" fillId="0" borderId="9" xfId="1" applyNumberFormat="1" applyFont="1" applyFill="1" applyBorder="1" applyAlignment="1">
      <alignment horizontal="center" vertical="center" wrapText="1"/>
    </xf>
    <xf numFmtId="0" fontId="3" fillId="0" borderId="2" xfId="1" applyFont="1" applyFill="1" applyBorder="1" applyAlignment="1">
      <alignment horizontal="center" vertical="center"/>
    </xf>
    <xf numFmtId="177" fontId="3" fillId="0" borderId="2" xfId="0" applyNumberFormat="1" applyFont="1" applyFill="1" applyBorder="1" applyAlignment="1">
      <alignment horizontal="center" vertical="center" wrapText="1"/>
    </xf>
    <xf numFmtId="0" fontId="3" fillId="0" borderId="2" xfId="1" applyNumberFormat="1" applyFont="1" applyFill="1" applyBorder="1" applyAlignment="1">
      <alignment horizontal="center" vertical="center" wrapText="1"/>
    </xf>
    <xf numFmtId="0" fontId="3" fillId="0" borderId="7" xfId="1" applyNumberFormat="1" applyFont="1" applyFill="1" applyBorder="1" applyAlignment="1">
      <alignment horizontal="center" vertical="center" wrapText="1"/>
    </xf>
    <xf numFmtId="0" fontId="3" fillId="0" borderId="10" xfId="1" applyNumberFormat="1" applyFont="1" applyFill="1" applyBorder="1" applyAlignment="1">
      <alignment horizontal="center" vertical="center" wrapText="1"/>
    </xf>
    <xf numFmtId="0" fontId="3" fillId="0" borderId="11" xfId="1" applyNumberFormat="1" applyFont="1" applyFill="1" applyBorder="1" applyAlignment="1">
      <alignment horizontal="center" vertical="center" wrapText="1"/>
    </xf>
    <xf numFmtId="0" fontId="1" fillId="0" borderId="7" xfId="1" applyFill="1" applyBorder="1" applyAlignment="1">
      <alignment horizontal="center" vertical="center" wrapText="1"/>
    </xf>
    <xf numFmtId="0" fontId="1" fillId="0" borderId="11" xfId="1" applyFill="1" applyBorder="1" applyAlignment="1">
      <alignment horizontal="center" vertical="center" wrapText="1"/>
    </xf>
    <xf numFmtId="0" fontId="1" fillId="0" borderId="10" xfId="1" applyFill="1" applyBorder="1" applyAlignment="1">
      <alignment horizontal="center" vertical="center" wrapText="1"/>
    </xf>
    <xf numFmtId="0" fontId="5" fillId="6" borderId="3" xfId="0" applyNumberFormat="1" applyFont="1" applyFill="1" applyBorder="1" applyAlignment="1" applyProtection="1">
      <alignment horizontal="center" vertical="center"/>
    </xf>
    <xf numFmtId="0" fontId="5" fillId="6" borderId="4" xfId="0" applyNumberFormat="1" applyFont="1" applyFill="1" applyBorder="1" applyAlignment="1" applyProtection="1">
      <alignment horizontal="center" vertical="center"/>
    </xf>
    <xf numFmtId="0" fontId="5" fillId="6" borderId="5" xfId="0" applyNumberFormat="1" applyFont="1" applyFill="1" applyBorder="1" applyAlignment="1" applyProtection="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13" fillId="0" borderId="2" xfId="3" applyFont="1" applyFill="1" applyBorder="1" applyAlignment="1">
      <alignment horizontal="center" vertical="center"/>
    </xf>
    <xf numFmtId="0" fontId="15" fillId="0" borderId="2" xfId="3" applyFont="1" applyFill="1" applyBorder="1" applyAlignment="1">
      <alignment horizontal="center" vertical="center"/>
    </xf>
    <xf numFmtId="0" fontId="11" fillId="0" borderId="2" xfId="3" applyFont="1" applyFill="1" applyBorder="1" applyAlignment="1">
      <alignment horizontal="center" vertical="center" wrapText="1"/>
    </xf>
    <xf numFmtId="0" fontId="11" fillId="0" borderId="2" xfId="3" applyFont="1" applyFill="1" applyBorder="1">
      <alignment vertical="center"/>
    </xf>
    <xf numFmtId="0" fontId="11" fillId="0" borderId="2" xfId="3" applyFont="1" applyFill="1" applyBorder="1" applyAlignment="1">
      <alignment horizontal="center" vertical="center"/>
    </xf>
    <xf numFmtId="0" fontId="11" fillId="0" borderId="2" xfId="3" applyFont="1" applyFill="1" applyBorder="1" applyAlignment="1">
      <alignment horizontal="center" vertical="center"/>
    </xf>
    <xf numFmtId="0" fontId="4" fillId="0" borderId="12" xfId="3" applyFont="1" applyFill="1" applyBorder="1" applyAlignment="1">
      <alignment horizontal="left" vertical="center" wrapText="1"/>
    </xf>
    <xf numFmtId="0" fontId="13" fillId="0" borderId="2" xfId="3" applyFont="1" applyFill="1" applyBorder="1" applyAlignment="1">
      <alignment horizontal="center" vertical="center"/>
    </xf>
    <xf numFmtId="0" fontId="11" fillId="0" borderId="2" xfId="3" applyFont="1" applyFill="1" applyBorder="1" applyAlignment="1">
      <alignment horizontal="center" vertical="center" wrapText="1"/>
    </xf>
    <xf numFmtId="0" fontId="1" fillId="0" borderId="0" xfId="3" applyFill="1">
      <alignment vertical="center"/>
    </xf>
    <xf numFmtId="0" fontId="13" fillId="0" borderId="9" xfId="3" applyFont="1" applyFill="1" applyBorder="1" applyAlignment="1">
      <alignment horizontal="center" vertical="center"/>
    </xf>
    <xf numFmtId="0" fontId="11" fillId="0" borderId="10" xfId="3" applyFont="1" applyFill="1" applyBorder="1" applyAlignment="1">
      <alignment horizontal="center" vertical="center"/>
    </xf>
    <xf numFmtId="0" fontId="11" fillId="0" borderId="11" xfId="3" applyFont="1" applyFill="1" applyBorder="1" applyAlignment="1">
      <alignment horizontal="center" vertical="center"/>
    </xf>
    <xf numFmtId="0" fontId="11" fillId="0" borderId="7" xfId="3" applyFont="1" applyFill="1" applyBorder="1" applyAlignment="1">
      <alignment horizontal="center" vertical="center"/>
    </xf>
    <xf numFmtId="0" fontId="14" fillId="0" borderId="0" xfId="3" applyFont="1" applyFill="1">
      <alignment vertical="center"/>
    </xf>
    <xf numFmtId="0" fontId="13" fillId="0" borderId="9" xfId="3" applyFont="1" applyFill="1" applyBorder="1" applyAlignment="1">
      <alignment horizontal="center" vertical="center"/>
    </xf>
    <xf numFmtId="0" fontId="13" fillId="0" borderId="8" xfId="3" applyFont="1" applyFill="1" applyBorder="1" applyAlignment="1">
      <alignment horizontal="center" vertical="center"/>
    </xf>
    <xf numFmtId="0" fontId="13" fillId="0" borderId="6" xfId="3" applyFont="1" applyFill="1" applyBorder="1" applyAlignment="1">
      <alignment horizontal="center" vertical="center"/>
    </xf>
    <xf numFmtId="0" fontId="4" fillId="0" borderId="10"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7" xfId="3" applyFont="1" applyFill="1" applyBorder="1" applyAlignment="1">
      <alignment horizontal="center" vertical="center"/>
    </xf>
    <xf numFmtId="0" fontId="17" fillId="0" borderId="0" xfId="3" applyFont="1" applyFill="1">
      <alignment vertical="center"/>
    </xf>
    <xf numFmtId="0" fontId="10" fillId="0" borderId="0" xfId="3" applyFont="1" applyFill="1" applyBorder="1" applyAlignment="1">
      <alignment horizontal="center" vertical="center"/>
    </xf>
    <xf numFmtId="0" fontId="8" fillId="0" borderId="0" xfId="3" applyFont="1" applyFill="1" applyBorder="1" applyAlignment="1">
      <alignment horizontal="center" vertical="center"/>
    </xf>
  </cellXfs>
  <cellStyles count="5">
    <cellStyle name="3232" xfId="4"/>
    <cellStyle name="常规" xfId="0" builtinId="0"/>
    <cellStyle name="常规 2" xfId="3"/>
    <cellStyle name="常规_2012年全省义务教育在校生数情况表(报省财政厅）" xfId="1"/>
    <cellStyle name="常规_单位信息表" xfId="2"/>
  </cellStyles>
  <dxfs count="0"/>
  <tableStyles count="0" defaultTableStyle="TableStyleMedium2" defaultPivotStyle="PivotStyleLight16"/>
  <colors>
    <mruColors>
      <color rgb="FFFFFF00"/>
      <color rgb="FF99CCFF"/>
      <color rgb="FFFF0000"/>
      <color rgb="FFFFFFFF"/>
      <color rgb="FFFFCC99"/>
      <color rgb="FFFABF8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03"/>
  <sheetViews>
    <sheetView tabSelected="1" workbookViewId="0">
      <pane xSplit="1" ySplit="111" topLeftCell="J112" activePane="bottomRight" state="frozen"/>
      <selection pane="topRight" activeCell="B1" sqref="B1"/>
      <selection pane="bottomLeft" activeCell="A112" sqref="A112"/>
      <selection pane="bottomRight" activeCell="K209" sqref="K209"/>
    </sheetView>
  </sheetViews>
  <sheetFormatPr defaultColWidth="9" defaultRowHeight="14.25"/>
  <cols>
    <col min="1" max="1" width="11.875" style="4" customWidth="1"/>
    <col min="2" max="2" width="9.125" style="4" customWidth="1"/>
    <col min="3" max="3" width="13.5" style="3" customWidth="1"/>
    <col min="4" max="5" width="9" style="3"/>
    <col min="6" max="7" width="6.375" style="5" customWidth="1"/>
    <col min="8" max="8" width="7.25" style="5" customWidth="1"/>
    <col min="9" max="9" width="13.375" style="3" customWidth="1"/>
    <col min="10" max="10" width="11.625" style="3" customWidth="1"/>
    <col min="11" max="11" width="14.625" style="3" customWidth="1"/>
    <col min="12" max="19" width="12.375" style="3" customWidth="1"/>
    <col min="20" max="20" width="9" style="3"/>
    <col min="21" max="24" width="13.75" style="3" customWidth="1"/>
    <col min="25" max="25" width="11.875" style="3" customWidth="1"/>
    <col min="26" max="26" width="21.625" style="28" customWidth="1"/>
    <col min="27" max="256" width="9" style="3"/>
  </cols>
  <sheetData>
    <row r="1" spans="1:254" s="27" customFormat="1" ht="51.75" customHeight="1">
      <c r="A1" s="43" t="s">
        <v>0</v>
      </c>
      <c r="B1" s="43"/>
      <c r="C1" s="43"/>
      <c r="D1" s="43"/>
      <c r="E1" s="43"/>
      <c r="F1" s="43"/>
      <c r="G1" s="43"/>
      <c r="H1" s="43"/>
      <c r="I1" s="43"/>
      <c r="J1" s="43"/>
      <c r="K1" s="43"/>
      <c r="L1" s="43"/>
      <c r="M1" s="43"/>
      <c r="N1" s="43"/>
      <c r="O1" s="43"/>
      <c r="P1" s="43"/>
      <c r="Q1" s="43"/>
      <c r="R1" s="43"/>
      <c r="S1" s="43"/>
      <c r="T1" s="43"/>
      <c r="U1" s="43"/>
      <c r="V1" s="43"/>
      <c r="W1" s="43"/>
      <c r="X1" s="43"/>
      <c r="Y1" s="43"/>
      <c r="Z1" s="44"/>
      <c r="AA1" s="36"/>
      <c r="AB1" s="36"/>
      <c r="AC1" s="36"/>
      <c r="AD1" s="36"/>
      <c r="AE1" s="36"/>
      <c r="AF1" s="36"/>
      <c r="AG1" s="36"/>
      <c r="AH1" s="36"/>
      <c r="AI1" s="36"/>
      <c r="AJ1" s="36"/>
      <c r="AK1" s="36"/>
      <c r="AL1" s="36"/>
      <c r="AM1" s="36"/>
      <c r="AN1" s="36"/>
      <c r="AO1" s="36"/>
      <c r="AP1" s="36"/>
      <c r="AQ1" s="36"/>
      <c r="AR1" s="36"/>
      <c r="AS1" s="36"/>
      <c r="AT1" s="36"/>
      <c r="AU1" s="36"/>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row>
    <row r="2" spans="1:254" s="27" customFormat="1" ht="45" customHeight="1">
      <c r="A2" s="49" t="s">
        <v>1</v>
      </c>
      <c r="B2" s="49" t="s">
        <v>2</v>
      </c>
      <c r="C2" s="45" t="s">
        <v>3</v>
      </c>
      <c r="D2" s="45"/>
      <c r="E2" s="45"/>
      <c r="F2" s="45" t="s">
        <v>4</v>
      </c>
      <c r="G2" s="45"/>
      <c r="H2" s="50" t="s">
        <v>5</v>
      </c>
      <c r="I2" s="45" t="s">
        <v>6</v>
      </c>
      <c r="J2" s="45"/>
      <c r="K2" s="45"/>
      <c r="L2" s="51" t="s">
        <v>7</v>
      </c>
      <c r="M2" s="51" t="s">
        <v>8</v>
      </c>
      <c r="N2" s="51" t="s">
        <v>9</v>
      </c>
      <c r="O2" s="45" t="s">
        <v>4</v>
      </c>
      <c r="P2" s="50" t="s">
        <v>10</v>
      </c>
      <c r="Q2" s="45" t="s">
        <v>11</v>
      </c>
      <c r="R2" s="45"/>
      <c r="S2" s="45"/>
      <c r="T2" s="52" t="s">
        <v>473</v>
      </c>
      <c r="U2" s="52" t="s">
        <v>12</v>
      </c>
      <c r="V2" s="46" t="s">
        <v>13</v>
      </c>
      <c r="W2" s="47"/>
      <c r="X2" s="48"/>
      <c r="Y2" s="52" t="s">
        <v>14</v>
      </c>
      <c r="Z2" s="55" t="s">
        <v>15</v>
      </c>
      <c r="AA2" s="36"/>
      <c r="AB2" s="36"/>
      <c r="AC2" s="36"/>
      <c r="AD2" s="36"/>
      <c r="AE2" s="36"/>
      <c r="AF2" s="36"/>
      <c r="AG2" s="36"/>
      <c r="AH2" s="36"/>
      <c r="AI2" s="36"/>
      <c r="AJ2" s="36"/>
      <c r="AK2" s="36"/>
      <c r="AL2" s="36"/>
      <c r="AM2" s="36"/>
      <c r="AN2" s="36"/>
      <c r="AO2" s="36"/>
      <c r="AP2" s="36"/>
      <c r="AQ2" s="36"/>
      <c r="AR2" s="36"/>
      <c r="AS2" s="36"/>
      <c r="AT2" s="36"/>
      <c r="AU2" s="36"/>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row>
    <row r="3" spans="1:254" s="2" customFormat="1" ht="57" customHeight="1">
      <c r="A3" s="49"/>
      <c r="B3" s="49"/>
      <c r="C3" s="6" t="s">
        <v>16</v>
      </c>
      <c r="D3" s="6" t="s">
        <v>17</v>
      </c>
      <c r="E3" s="6" t="s">
        <v>18</v>
      </c>
      <c r="F3" s="6" t="s">
        <v>17</v>
      </c>
      <c r="G3" s="6" t="s">
        <v>18</v>
      </c>
      <c r="H3" s="50"/>
      <c r="I3" s="6" t="s">
        <v>16</v>
      </c>
      <c r="J3" s="6" t="s">
        <v>19</v>
      </c>
      <c r="K3" s="6" t="s">
        <v>20</v>
      </c>
      <c r="L3" s="51"/>
      <c r="M3" s="51"/>
      <c r="N3" s="51"/>
      <c r="O3" s="45"/>
      <c r="P3" s="50"/>
      <c r="Q3" s="6" t="s">
        <v>16</v>
      </c>
      <c r="R3" s="6" t="s">
        <v>19</v>
      </c>
      <c r="S3" s="6" t="s">
        <v>20</v>
      </c>
      <c r="T3" s="53"/>
      <c r="U3" s="53"/>
      <c r="V3" s="52" t="s">
        <v>21</v>
      </c>
      <c r="W3" s="52" t="s">
        <v>22</v>
      </c>
      <c r="X3" s="52" t="s">
        <v>23</v>
      </c>
      <c r="Y3" s="54"/>
      <c r="Z3" s="56"/>
      <c r="AA3" s="37"/>
      <c r="AB3" s="37"/>
      <c r="AC3" s="37"/>
      <c r="AD3" s="37"/>
      <c r="AE3" s="37"/>
      <c r="AF3" s="37"/>
      <c r="AG3" s="37"/>
      <c r="AH3" s="37"/>
      <c r="AI3" s="37"/>
      <c r="AJ3" s="37"/>
      <c r="AK3" s="37"/>
      <c r="AL3" s="37"/>
      <c r="AM3" s="37"/>
      <c r="AN3" s="37"/>
      <c r="AO3" s="37"/>
      <c r="AP3" s="37"/>
      <c r="AQ3" s="37"/>
      <c r="AR3" s="37"/>
      <c r="AS3" s="37"/>
      <c r="AT3" s="37"/>
      <c r="AU3" s="37"/>
    </row>
    <row r="4" spans="1:254" s="2" customFormat="1" ht="51" customHeight="1">
      <c r="A4" s="7" t="s">
        <v>24</v>
      </c>
      <c r="B4" s="7"/>
      <c r="C4" s="29" t="s">
        <v>25</v>
      </c>
      <c r="D4" s="29" t="s">
        <v>26</v>
      </c>
      <c r="E4" s="29" t="s">
        <v>27</v>
      </c>
      <c r="F4" s="29" t="s">
        <v>28</v>
      </c>
      <c r="G4" s="29" t="s">
        <v>29</v>
      </c>
      <c r="H4" s="30" t="s">
        <v>30</v>
      </c>
      <c r="I4" s="29" t="s">
        <v>31</v>
      </c>
      <c r="J4" s="29" t="s">
        <v>32</v>
      </c>
      <c r="K4" s="29" t="s">
        <v>33</v>
      </c>
      <c r="L4" s="7" t="s">
        <v>34</v>
      </c>
      <c r="M4" s="34" t="s">
        <v>35</v>
      </c>
      <c r="N4" s="7" t="s">
        <v>36</v>
      </c>
      <c r="O4" s="34" t="s">
        <v>37</v>
      </c>
      <c r="P4" s="34" t="s">
        <v>38</v>
      </c>
      <c r="Q4" s="7" t="s">
        <v>39</v>
      </c>
      <c r="R4" s="7" t="s">
        <v>40</v>
      </c>
      <c r="S4" s="7" t="s">
        <v>41</v>
      </c>
      <c r="T4" s="35" t="s">
        <v>42</v>
      </c>
      <c r="U4" s="7" t="s">
        <v>43</v>
      </c>
      <c r="V4" s="53"/>
      <c r="W4" s="53"/>
      <c r="X4" s="53"/>
      <c r="Y4" s="53"/>
      <c r="Z4" s="57"/>
      <c r="AA4" s="37"/>
      <c r="AB4" s="37"/>
      <c r="AC4" s="37"/>
      <c r="AD4" s="37"/>
      <c r="AE4" s="37"/>
      <c r="AF4" s="37"/>
      <c r="AG4" s="37"/>
      <c r="AH4" s="37"/>
      <c r="AI4" s="37"/>
      <c r="AJ4" s="37"/>
      <c r="AK4" s="37"/>
      <c r="AL4" s="37"/>
      <c r="AM4" s="37"/>
      <c r="AN4" s="37"/>
      <c r="AO4" s="37"/>
      <c r="AP4" s="37"/>
      <c r="AQ4" s="37"/>
      <c r="AR4" s="37"/>
      <c r="AS4" s="37"/>
      <c r="AT4" s="37"/>
      <c r="AU4" s="37"/>
    </row>
    <row r="5" spans="1:254" hidden="1">
      <c r="A5" s="31" t="s">
        <v>16</v>
      </c>
      <c r="B5" s="31"/>
      <c r="C5" s="32">
        <f>SUMIF($AA$6:$AA$203,"=1",$C$6:$C$203)</f>
        <v>11723074</v>
      </c>
      <c r="D5" s="32">
        <f>SUMIF($AA$6:$AA$203,"=1",$D$6:$D$203)</f>
        <v>8453346</v>
      </c>
      <c r="E5" s="32">
        <f>SUMIF($AA$6:$AA$203,"=1",$E$6:$E$203)</f>
        <v>3269728</v>
      </c>
      <c r="F5" s="33">
        <v>1150</v>
      </c>
      <c r="G5" s="33">
        <v>1950</v>
      </c>
      <c r="H5" s="31" t="s">
        <v>44</v>
      </c>
      <c r="I5" s="32">
        <f>SUMIF($AA$6:$AA$203,"=1",$I$6:$I$203)</f>
        <v>1609732</v>
      </c>
      <c r="J5" s="32">
        <f>SUMIF($AA$6:$AA$203,"=1",$J$6:$J$203)</f>
        <v>1151996</v>
      </c>
      <c r="K5" s="32">
        <f>I5-J5</f>
        <v>457736</v>
      </c>
      <c r="L5" s="32">
        <f>SUMIF($AA$6:$AA$203,"=1",$L$6:$L$203)</f>
        <v>5663</v>
      </c>
      <c r="M5" s="32">
        <f>SUMIF($AA$6:$AA$203,"=1",$M$6:$M$203)</f>
        <v>255755</v>
      </c>
      <c r="N5" s="32">
        <f>SUMIF($AA$6:$AA$203,"=1",$N$6:$N$203)</f>
        <v>310545</v>
      </c>
      <c r="O5" s="32">
        <v>1150</v>
      </c>
      <c r="P5" s="31" t="s">
        <v>44</v>
      </c>
      <c r="Q5" s="32">
        <f>SUMIF($AA$6:$AA$203,"=1",$Q$6:$Q$203)</f>
        <v>35718</v>
      </c>
      <c r="R5" s="32">
        <f>SUMIF($AA$6:$AA$203,"=1",$R$6:$R$203)</f>
        <v>31534</v>
      </c>
      <c r="S5" s="32">
        <f>SUMIF($AA$6:$AA$203,"=1",$S$6:$S$203)</f>
        <v>4184</v>
      </c>
      <c r="T5" s="32">
        <v>-3974</v>
      </c>
      <c r="U5" s="32">
        <f>SUMIF($AA$6:$AA$203,"=1",$U$6:$U$203)</f>
        <v>1179556</v>
      </c>
      <c r="V5" s="32">
        <f>SUMIF($AA$6:$AA$203,"=1",V6:V203)</f>
        <v>1143750</v>
      </c>
      <c r="W5" s="32">
        <f>SUMIF($AA$6:$AA$203,"=1",W6:W203)</f>
        <v>417750</v>
      </c>
      <c r="X5" s="32">
        <f>SUMIF($AA$6:$AA$203,"=1",X6:X203)</f>
        <v>726000</v>
      </c>
      <c r="Y5" s="32">
        <f>SUMIF($AA$6:$AA$203,"=1",Y6:Y203)</f>
        <v>35806</v>
      </c>
      <c r="Z5" s="38"/>
      <c r="AB5" s="11"/>
    </row>
    <row r="6" spans="1:254" hidden="1">
      <c r="A6" s="31" t="s">
        <v>45</v>
      </c>
      <c r="B6" s="31"/>
      <c r="C6" s="32">
        <f>D6+E6</f>
        <v>1343446</v>
      </c>
      <c r="D6" s="32">
        <f>SUM(D7:D18)</f>
        <v>1004695</v>
      </c>
      <c r="E6" s="32">
        <f>SUM(E7:E18)</f>
        <v>338751</v>
      </c>
      <c r="F6" s="33">
        <v>1150</v>
      </c>
      <c r="G6" s="33">
        <v>1950</v>
      </c>
      <c r="H6" s="31" t="s">
        <v>44</v>
      </c>
      <c r="I6" s="32">
        <f>SUM(I7:I18)</f>
        <v>181597</v>
      </c>
      <c r="J6" s="32">
        <f>SUM(J7:J18)</f>
        <v>90799</v>
      </c>
      <c r="K6" s="32">
        <f t="shared" ref="K6:M6" si="0">SUM(K7:K18)</f>
        <v>90798</v>
      </c>
      <c r="L6" s="32">
        <f t="shared" si="0"/>
        <v>10</v>
      </c>
      <c r="M6" s="32">
        <f t="shared" si="0"/>
        <v>629</v>
      </c>
      <c r="N6" s="32">
        <f>VLOOKUP(A6,Sheet4!$A$6:$J$152,5,0)</f>
        <v>371</v>
      </c>
      <c r="O6" s="32">
        <v>1150</v>
      </c>
      <c r="P6" s="31" t="s">
        <v>44</v>
      </c>
      <c r="Q6" s="32">
        <f>VLOOKUP(A6,Sheet4!$A$6:$J$152,8,0)</f>
        <v>43</v>
      </c>
      <c r="R6" s="32">
        <f>VLOOKUP(A6,Sheet4!$A$6:$J$152,9,0)</f>
        <v>21</v>
      </c>
      <c r="S6" s="32">
        <f>VLOOKUP(A6,Sheet4!$A$6:$J$152,10,0)</f>
        <v>22</v>
      </c>
      <c r="T6" s="32"/>
      <c r="U6" s="32">
        <f>J6+R6+T6</f>
        <v>90820</v>
      </c>
      <c r="V6" s="32">
        <f>SUM(V7:V18)</f>
        <v>77266</v>
      </c>
      <c r="W6" s="32">
        <f>SUM(W7:W18)</f>
        <v>28216</v>
      </c>
      <c r="X6" s="32">
        <f>SUM(X7:X18)</f>
        <v>49050</v>
      </c>
      <c r="Y6" s="32">
        <f>SUM(Y7:Y18)</f>
        <v>13554</v>
      </c>
      <c r="Z6" s="38"/>
      <c r="AA6" s="3">
        <v>1</v>
      </c>
    </row>
    <row r="7" spans="1:254" hidden="1">
      <c r="A7" s="17" t="s">
        <v>46</v>
      </c>
      <c r="B7" s="17">
        <v>601001</v>
      </c>
      <c r="C7" s="11">
        <f t="shared" ref="C7:C70" si="1">D7+E7</f>
        <v>0</v>
      </c>
      <c r="D7" s="11">
        <f>VLOOKUP(A7,Sheet2!$A$6:$C$212,2,0)</f>
        <v>0</v>
      </c>
      <c r="E7" s="11">
        <f>VLOOKUP(A7,Sheet2!$A$6:$C$212,3,0)</f>
        <v>0</v>
      </c>
      <c r="F7" s="12">
        <v>1150</v>
      </c>
      <c r="G7" s="12">
        <v>1950</v>
      </c>
      <c r="H7" s="7">
        <v>0.5</v>
      </c>
      <c r="I7" s="11">
        <f t="shared" ref="I7:I70" si="2">ROUND((D7*F7+E7*G7)/10000,0)</f>
        <v>0</v>
      </c>
      <c r="J7" s="11">
        <f>ROUND((F7*D7*H7+G7*E7*H7)/10000,0)</f>
        <v>0</v>
      </c>
      <c r="K7" s="11">
        <f>I7-J7</f>
        <v>0</v>
      </c>
      <c r="L7" s="11">
        <v>0</v>
      </c>
      <c r="M7" s="11">
        <v>0</v>
      </c>
      <c r="N7" s="11">
        <v>0</v>
      </c>
      <c r="O7" s="11">
        <v>1150</v>
      </c>
      <c r="P7" s="11">
        <v>0.5</v>
      </c>
      <c r="Q7" s="11">
        <v>0</v>
      </c>
      <c r="R7" s="11">
        <v>0</v>
      </c>
      <c r="S7" s="11">
        <v>0</v>
      </c>
      <c r="T7" s="11"/>
      <c r="U7" s="11">
        <f>J7+R7+T7</f>
        <v>0</v>
      </c>
      <c r="V7" s="11">
        <f>U7-Y7</f>
        <v>0</v>
      </c>
      <c r="W7" s="11">
        <f>ROUND(417750*V7/$V$5,0)</f>
        <v>0</v>
      </c>
      <c r="X7" s="11">
        <f>V7-W7</f>
        <v>0</v>
      </c>
      <c r="Y7" s="11"/>
      <c r="Z7" s="39"/>
    </row>
    <row r="8" spans="1:254" hidden="1">
      <c r="A8" s="7" t="s">
        <v>47</v>
      </c>
      <c r="B8" s="7">
        <v>601002</v>
      </c>
      <c r="C8" s="11">
        <f t="shared" si="1"/>
        <v>98173</v>
      </c>
      <c r="D8" s="11">
        <f>VLOOKUP(A8,Sheet2!$A$6:$C$212,2,0)</f>
        <v>67002</v>
      </c>
      <c r="E8" s="11">
        <f>VLOOKUP(A8,Sheet2!$A$6:$C$212,3,0)</f>
        <v>31171</v>
      </c>
      <c r="F8" s="12">
        <v>1150</v>
      </c>
      <c r="G8" s="12">
        <v>1950</v>
      </c>
      <c r="H8" s="7">
        <v>0.5</v>
      </c>
      <c r="I8" s="11">
        <f t="shared" si="2"/>
        <v>13784</v>
      </c>
      <c r="J8" s="11">
        <f t="shared" ref="J8:J71" si="3">ROUND((F8*D8*H8+G8*E8*H8)/10000,0)</f>
        <v>6892</v>
      </c>
      <c r="K8" s="11">
        <f t="shared" ref="K8:K71" si="4">I8-J8</f>
        <v>6892</v>
      </c>
      <c r="L8" s="11">
        <v>0</v>
      </c>
      <c r="M8" s="11">
        <v>0</v>
      </c>
      <c r="N8" s="11">
        <v>0</v>
      </c>
      <c r="O8" s="11">
        <v>1150</v>
      </c>
      <c r="P8" s="11">
        <v>0.5</v>
      </c>
      <c r="Q8" s="11">
        <v>0</v>
      </c>
      <c r="R8" s="11">
        <v>0</v>
      </c>
      <c r="S8" s="11">
        <v>0</v>
      </c>
      <c r="T8" s="11"/>
      <c r="U8" s="11">
        <f>J8+R8+T8</f>
        <v>6892</v>
      </c>
      <c r="V8" s="11">
        <f t="shared" ref="V8:V18" si="5">U8-Y8</f>
        <v>5892</v>
      </c>
      <c r="W8" s="11">
        <f t="shared" ref="W8:W18" si="6">ROUND(417750*V8/$V$5,0)</f>
        <v>2152</v>
      </c>
      <c r="X8" s="11">
        <f t="shared" ref="X8:X18" si="7">V8-W8</f>
        <v>3740</v>
      </c>
      <c r="Y8" s="11">
        <v>1000</v>
      </c>
      <c r="Z8" s="39"/>
    </row>
    <row r="9" spans="1:254" hidden="1">
      <c r="A9" s="7" t="s">
        <v>48</v>
      </c>
      <c r="B9" s="7">
        <v>601003</v>
      </c>
      <c r="C9" s="11">
        <f t="shared" si="1"/>
        <v>116306</v>
      </c>
      <c r="D9" s="11">
        <f>VLOOKUP(A9,Sheet2!$A$6:$C$212,2,0)</f>
        <v>85755</v>
      </c>
      <c r="E9" s="11">
        <f>VLOOKUP(A9,Sheet2!$A$6:$C$212,3,0)</f>
        <v>30551</v>
      </c>
      <c r="F9" s="12">
        <v>1150</v>
      </c>
      <c r="G9" s="12">
        <v>1950</v>
      </c>
      <c r="H9" s="7">
        <v>0.5</v>
      </c>
      <c r="I9" s="11">
        <f t="shared" si="2"/>
        <v>15819</v>
      </c>
      <c r="J9" s="11">
        <f t="shared" si="3"/>
        <v>7910</v>
      </c>
      <c r="K9" s="11">
        <f t="shared" si="4"/>
        <v>7909</v>
      </c>
      <c r="L9" s="11">
        <v>0</v>
      </c>
      <c r="M9" s="11">
        <v>0</v>
      </c>
      <c r="N9" s="11">
        <v>0</v>
      </c>
      <c r="O9" s="11">
        <v>1150</v>
      </c>
      <c r="P9" s="11">
        <v>0.5</v>
      </c>
      <c r="Q9" s="11">
        <v>0</v>
      </c>
      <c r="R9" s="11">
        <v>0</v>
      </c>
      <c r="S9" s="11">
        <v>0</v>
      </c>
      <c r="T9" s="11"/>
      <c r="U9" s="11">
        <f t="shared" ref="U9:U70" si="8">J9+R9+T9</f>
        <v>7910</v>
      </c>
      <c r="V9" s="11">
        <f t="shared" si="5"/>
        <v>6910</v>
      </c>
      <c r="W9" s="11">
        <f t="shared" si="6"/>
        <v>2524</v>
      </c>
      <c r="X9" s="11">
        <f t="shared" si="7"/>
        <v>4386</v>
      </c>
      <c r="Y9" s="11">
        <v>1000</v>
      </c>
      <c r="Z9" s="39"/>
    </row>
    <row r="10" spans="1:254" hidden="1">
      <c r="A10" s="7" t="s">
        <v>49</v>
      </c>
      <c r="B10" s="7">
        <v>601004</v>
      </c>
      <c r="C10" s="11">
        <f t="shared" si="1"/>
        <v>83294</v>
      </c>
      <c r="D10" s="11">
        <f>VLOOKUP(A10,Sheet2!$A$6:$C$212,2,0)</f>
        <v>60326</v>
      </c>
      <c r="E10" s="11">
        <f>VLOOKUP(A10,Sheet2!$A$6:$C$212,3,0)</f>
        <v>22968</v>
      </c>
      <c r="F10" s="12">
        <v>1150</v>
      </c>
      <c r="G10" s="12">
        <v>1950</v>
      </c>
      <c r="H10" s="7">
        <v>0.5</v>
      </c>
      <c r="I10" s="11">
        <f t="shared" si="2"/>
        <v>11416</v>
      </c>
      <c r="J10" s="11">
        <f t="shared" si="3"/>
        <v>5708</v>
      </c>
      <c r="K10" s="11">
        <f t="shared" si="4"/>
        <v>5708</v>
      </c>
      <c r="L10" s="11">
        <v>0</v>
      </c>
      <c r="M10" s="11">
        <v>0</v>
      </c>
      <c r="N10" s="11">
        <v>0</v>
      </c>
      <c r="O10" s="11">
        <v>1150</v>
      </c>
      <c r="P10" s="11">
        <v>0.5</v>
      </c>
      <c r="Q10" s="11">
        <v>0</v>
      </c>
      <c r="R10" s="11">
        <v>0</v>
      </c>
      <c r="S10" s="11">
        <v>0</v>
      </c>
      <c r="T10" s="11"/>
      <c r="U10" s="11">
        <f t="shared" si="8"/>
        <v>5708</v>
      </c>
      <c r="V10" s="11">
        <f t="shared" si="5"/>
        <v>4708</v>
      </c>
      <c r="W10" s="11">
        <f t="shared" si="6"/>
        <v>1720</v>
      </c>
      <c r="X10" s="11">
        <f t="shared" si="7"/>
        <v>2988</v>
      </c>
      <c r="Y10" s="11">
        <v>1000</v>
      </c>
      <c r="Z10" s="39"/>
    </row>
    <row r="11" spans="1:254" hidden="1">
      <c r="A11" s="7" t="s">
        <v>50</v>
      </c>
      <c r="B11" s="7">
        <v>601005</v>
      </c>
      <c r="C11" s="11">
        <f t="shared" si="1"/>
        <v>144690</v>
      </c>
      <c r="D11" s="11">
        <f>VLOOKUP(A11,Sheet2!$A$6:$C$212,2,0)</f>
        <v>109346</v>
      </c>
      <c r="E11" s="11">
        <f>VLOOKUP(A11,Sheet2!$A$6:$C$212,3,0)</f>
        <v>35344</v>
      </c>
      <c r="F11" s="12">
        <v>1150</v>
      </c>
      <c r="G11" s="12">
        <v>1950</v>
      </c>
      <c r="H11" s="7">
        <v>0.5</v>
      </c>
      <c r="I11" s="11">
        <f t="shared" si="2"/>
        <v>19467</v>
      </c>
      <c r="J11" s="11">
        <f t="shared" si="3"/>
        <v>9733</v>
      </c>
      <c r="K11" s="11">
        <f t="shared" si="4"/>
        <v>9734</v>
      </c>
      <c r="L11" s="11">
        <v>0</v>
      </c>
      <c r="M11" s="11">
        <v>0</v>
      </c>
      <c r="N11" s="11">
        <v>0</v>
      </c>
      <c r="O11" s="11">
        <v>1150</v>
      </c>
      <c r="P11" s="11">
        <v>0.5</v>
      </c>
      <c r="Q11" s="11">
        <v>0</v>
      </c>
      <c r="R11" s="11">
        <v>0</v>
      </c>
      <c r="S11" s="11">
        <v>0</v>
      </c>
      <c r="T11" s="11"/>
      <c r="U11" s="11">
        <f t="shared" si="8"/>
        <v>9733</v>
      </c>
      <c r="V11" s="11">
        <f t="shared" si="5"/>
        <v>8733</v>
      </c>
      <c r="W11" s="11">
        <f t="shared" si="6"/>
        <v>3190</v>
      </c>
      <c r="X11" s="11">
        <f t="shared" si="7"/>
        <v>5543</v>
      </c>
      <c r="Y11" s="11">
        <v>1000</v>
      </c>
      <c r="Z11" s="39"/>
    </row>
    <row r="12" spans="1:254" hidden="1">
      <c r="A12" s="7" t="s">
        <v>51</v>
      </c>
      <c r="B12" s="7">
        <v>601006</v>
      </c>
      <c r="C12" s="11">
        <f t="shared" si="1"/>
        <v>198622</v>
      </c>
      <c r="D12" s="11">
        <f>VLOOKUP(A12,Sheet2!$A$6:$C$212,2,0)</f>
        <v>155043</v>
      </c>
      <c r="E12" s="11">
        <f>VLOOKUP(A12,Sheet2!$A$6:$C$212,3,0)</f>
        <v>43579</v>
      </c>
      <c r="F12" s="12">
        <v>1150</v>
      </c>
      <c r="G12" s="12">
        <v>1950</v>
      </c>
      <c r="H12" s="7">
        <v>0.5</v>
      </c>
      <c r="I12" s="11">
        <f t="shared" si="2"/>
        <v>26328</v>
      </c>
      <c r="J12" s="11">
        <f t="shared" si="3"/>
        <v>13164</v>
      </c>
      <c r="K12" s="11">
        <f t="shared" si="4"/>
        <v>13164</v>
      </c>
      <c r="L12" s="11">
        <v>0</v>
      </c>
      <c r="M12" s="11">
        <v>0</v>
      </c>
      <c r="N12" s="11">
        <v>0</v>
      </c>
      <c r="O12" s="11">
        <v>1150</v>
      </c>
      <c r="P12" s="11">
        <v>0.5</v>
      </c>
      <c r="Q12" s="11">
        <v>0</v>
      </c>
      <c r="R12" s="11">
        <v>0</v>
      </c>
      <c r="S12" s="11">
        <v>0</v>
      </c>
      <c r="T12" s="11"/>
      <c r="U12" s="11">
        <f t="shared" si="8"/>
        <v>13164</v>
      </c>
      <c r="V12" s="11">
        <f t="shared" si="5"/>
        <v>11610</v>
      </c>
      <c r="W12" s="11">
        <f t="shared" si="6"/>
        <v>4241</v>
      </c>
      <c r="X12" s="11">
        <f t="shared" si="7"/>
        <v>7369</v>
      </c>
      <c r="Y12" s="11">
        <v>1554</v>
      </c>
      <c r="Z12" s="39"/>
    </row>
    <row r="13" spans="1:254" hidden="1">
      <c r="A13" s="7" t="s">
        <v>52</v>
      </c>
      <c r="B13" s="7">
        <v>601007</v>
      </c>
      <c r="C13" s="11">
        <f t="shared" si="1"/>
        <v>83442</v>
      </c>
      <c r="D13" s="11">
        <f>VLOOKUP(A13,Sheet2!$A$6:$C$212,2,0)</f>
        <v>61490</v>
      </c>
      <c r="E13" s="11">
        <f>VLOOKUP(A13,Sheet2!$A$6:$C$212,3,0)</f>
        <v>21952</v>
      </c>
      <c r="F13" s="12">
        <v>1150</v>
      </c>
      <c r="G13" s="12">
        <v>1950</v>
      </c>
      <c r="H13" s="7">
        <v>0.5</v>
      </c>
      <c r="I13" s="11">
        <f t="shared" si="2"/>
        <v>11352</v>
      </c>
      <c r="J13" s="11">
        <f t="shared" si="3"/>
        <v>5676</v>
      </c>
      <c r="K13" s="11">
        <f t="shared" si="4"/>
        <v>5676</v>
      </c>
      <c r="L13" s="11">
        <f>VLOOKUP(A13,Sheet4!$A$6:$J$152,3,0)</f>
        <v>1</v>
      </c>
      <c r="M13" s="11">
        <f>VLOOKUP(A13,Sheet4!$A$6:$J$152,4,0)</f>
        <v>36</v>
      </c>
      <c r="N13" s="11">
        <f>VLOOKUP(A13,Sheet4!$A$6:$J$152,5,0)</f>
        <v>64</v>
      </c>
      <c r="O13" s="11">
        <v>1150</v>
      </c>
      <c r="P13" s="11">
        <v>0.5</v>
      </c>
      <c r="Q13" s="11">
        <f>VLOOKUP(A13,Sheet4!$A$6:$J$152,8,0)</f>
        <v>7</v>
      </c>
      <c r="R13" s="11">
        <f>VLOOKUP(A13,Sheet4!$A$6:$J$152,9,0)</f>
        <v>4</v>
      </c>
      <c r="S13" s="11">
        <f>VLOOKUP(A13,Sheet4!$A$6:$J$152,10,0)</f>
        <v>3</v>
      </c>
      <c r="T13" s="11"/>
      <c r="U13" s="11">
        <f t="shared" si="8"/>
        <v>5680</v>
      </c>
      <c r="V13" s="11">
        <f t="shared" si="5"/>
        <v>4680</v>
      </c>
      <c r="W13" s="11">
        <f t="shared" si="6"/>
        <v>1709</v>
      </c>
      <c r="X13" s="11">
        <f t="shared" si="7"/>
        <v>2971</v>
      </c>
      <c r="Y13" s="11">
        <v>1000</v>
      </c>
      <c r="Z13" s="39"/>
    </row>
    <row r="14" spans="1:254" hidden="1">
      <c r="A14" s="7" t="s">
        <v>53</v>
      </c>
      <c r="B14" s="7">
        <v>601008</v>
      </c>
      <c r="C14" s="11">
        <f t="shared" si="1"/>
        <v>183981</v>
      </c>
      <c r="D14" s="11">
        <f>VLOOKUP(A14,Sheet2!$A$6:$C$212,2,0)</f>
        <v>141029</v>
      </c>
      <c r="E14" s="11">
        <f>VLOOKUP(A14,Sheet2!$A$6:$C$212,3,0)</f>
        <v>42952</v>
      </c>
      <c r="F14" s="12">
        <v>1150</v>
      </c>
      <c r="G14" s="12">
        <v>1950</v>
      </c>
      <c r="H14" s="7">
        <v>0.5</v>
      </c>
      <c r="I14" s="11">
        <f t="shared" si="2"/>
        <v>24594</v>
      </c>
      <c r="J14" s="11">
        <f t="shared" si="3"/>
        <v>12297</v>
      </c>
      <c r="K14" s="11">
        <f t="shared" si="4"/>
        <v>12297</v>
      </c>
      <c r="L14" s="11">
        <f>VLOOKUP(A14,Sheet4!$A$6:$J$152,3,0)</f>
        <v>2</v>
      </c>
      <c r="M14" s="11">
        <f>VLOOKUP(A14,Sheet4!$A$6:$J$152,4,0)</f>
        <v>105</v>
      </c>
      <c r="N14" s="11">
        <f>VLOOKUP(A14,Sheet4!$A$6:$J$152,5,0)</f>
        <v>95</v>
      </c>
      <c r="O14" s="11">
        <v>1150</v>
      </c>
      <c r="P14" s="11">
        <v>0.5</v>
      </c>
      <c r="Q14" s="11">
        <f>VLOOKUP(A14,Sheet4!$A$6:$J$152,8,0)</f>
        <v>11</v>
      </c>
      <c r="R14" s="11">
        <f>VLOOKUP(A14,Sheet4!$A$6:$J$152,9,0)</f>
        <v>5</v>
      </c>
      <c r="S14" s="11">
        <f>VLOOKUP(A14,Sheet4!$A$6:$J$152,10,0)</f>
        <v>6</v>
      </c>
      <c r="T14" s="11"/>
      <c r="U14" s="11">
        <f t="shared" si="8"/>
        <v>12302</v>
      </c>
      <c r="V14" s="11">
        <f t="shared" si="5"/>
        <v>10302</v>
      </c>
      <c r="W14" s="11">
        <f t="shared" si="6"/>
        <v>3763</v>
      </c>
      <c r="X14" s="11">
        <f t="shared" si="7"/>
        <v>6539</v>
      </c>
      <c r="Y14" s="11">
        <v>2000</v>
      </c>
      <c r="Z14" s="39"/>
    </row>
    <row r="15" spans="1:254" hidden="1">
      <c r="A15" s="7" t="s">
        <v>54</v>
      </c>
      <c r="B15" s="7">
        <v>601009</v>
      </c>
      <c r="C15" s="11">
        <f t="shared" si="1"/>
        <v>185215</v>
      </c>
      <c r="D15" s="11">
        <f>VLOOKUP(A15,Sheet2!$A$6:$C$212,2,0)</f>
        <v>138920</v>
      </c>
      <c r="E15" s="11">
        <f>VLOOKUP(A15,Sheet2!$A$6:$C$212,3,0)</f>
        <v>46295</v>
      </c>
      <c r="F15" s="12">
        <v>1150</v>
      </c>
      <c r="G15" s="12">
        <v>1950</v>
      </c>
      <c r="H15" s="7">
        <v>0.5</v>
      </c>
      <c r="I15" s="11">
        <f t="shared" si="2"/>
        <v>25003</v>
      </c>
      <c r="J15" s="11">
        <f t="shared" si="3"/>
        <v>12502</v>
      </c>
      <c r="K15" s="11">
        <f t="shared" si="4"/>
        <v>12501</v>
      </c>
      <c r="L15" s="11">
        <v>0</v>
      </c>
      <c r="M15" s="11">
        <v>0</v>
      </c>
      <c r="N15" s="11">
        <v>0</v>
      </c>
      <c r="O15" s="11">
        <v>1150</v>
      </c>
      <c r="P15" s="11">
        <v>0.5</v>
      </c>
      <c r="Q15" s="11">
        <v>0</v>
      </c>
      <c r="R15" s="11">
        <v>0</v>
      </c>
      <c r="S15" s="11">
        <v>0</v>
      </c>
      <c r="T15" s="11"/>
      <c r="U15" s="11">
        <f t="shared" si="8"/>
        <v>12502</v>
      </c>
      <c r="V15" s="11">
        <f t="shared" si="5"/>
        <v>10502</v>
      </c>
      <c r="W15" s="11">
        <f>ROUND(417750*V15/$V$5,0)-6</f>
        <v>3830</v>
      </c>
      <c r="X15" s="11">
        <f t="shared" si="7"/>
        <v>6672</v>
      </c>
      <c r="Y15" s="11">
        <v>2000</v>
      </c>
      <c r="Z15" s="39"/>
    </row>
    <row r="16" spans="1:254" hidden="1">
      <c r="A16" s="7" t="s">
        <v>55</v>
      </c>
      <c r="B16" s="7">
        <v>601010</v>
      </c>
      <c r="C16" s="11">
        <f t="shared" si="1"/>
        <v>59507</v>
      </c>
      <c r="D16" s="11">
        <f>VLOOKUP(A16,Sheet2!$A$6:$C$212,2,0)</f>
        <v>43429</v>
      </c>
      <c r="E16" s="11">
        <f>VLOOKUP(A16,Sheet2!$A$6:$C$212,3,0)</f>
        <v>16078</v>
      </c>
      <c r="F16" s="12">
        <v>1150</v>
      </c>
      <c r="G16" s="12">
        <v>1950</v>
      </c>
      <c r="H16" s="7">
        <v>0.5</v>
      </c>
      <c r="I16" s="11">
        <f t="shared" si="2"/>
        <v>8130</v>
      </c>
      <c r="J16" s="11">
        <f t="shared" si="3"/>
        <v>4065</v>
      </c>
      <c r="K16" s="11">
        <f t="shared" si="4"/>
        <v>4065</v>
      </c>
      <c r="L16" s="11">
        <v>0</v>
      </c>
      <c r="M16" s="11">
        <v>0</v>
      </c>
      <c r="N16" s="11">
        <v>0</v>
      </c>
      <c r="O16" s="11">
        <v>1150</v>
      </c>
      <c r="P16" s="11">
        <v>0.5</v>
      </c>
      <c r="Q16" s="11">
        <v>0</v>
      </c>
      <c r="R16" s="11">
        <v>0</v>
      </c>
      <c r="S16" s="11">
        <v>0</v>
      </c>
      <c r="T16" s="11"/>
      <c r="U16" s="11">
        <f t="shared" si="8"/>
        <v>4065</v>
      </c>
      <c r="V16" s="11">
        <f t="shared" si="5"/>
        <v>3065</v>
      </c>
      <c r="W16" s="11">
        <f t="shared" si="6"/>
        <v>1119</v>
      </c>
      <c r="X16" s="11">
        <f t="shared" si="7"/>
        <v>1946</v>
      </c>
      <c r="Y16" s="11">
        <v>1000</v>
      </c>
      <c r="Z16" s="39"/>
    </row>
    <row r="17" spans="1:27" hidden="1">
      <c r="A17" s="7" t="s">
        <v>56</v>
      </c>
      <c r="B17" s="7">
        <v>601012</v>
      </c>
      <c r="C17" s="11">
        <f t="shared" si="1"/>
        <v>65465</v>
      </c>
      <c r="D17" s="11">
        <f>VLOOKUP(A17,Sheet2!$A$6:$C$212,2,0)</f>
        <v>48381</v>
      </c>
      <c r="E17" s="11">
        <f>VLOOKUP(A17,Sheet2!$A$6:$C$212,3,0)</f>
        <v>17084</v>
      </c>
      <c r="F17" s="12">
        <v>1150</v>
      </c>
      <c r="G17" s="12">
        <v>1950</v>
      </c>
      <c r="H17" s="7">
        <v>0.5</v>
      </c>
      <c r="I17" s="11">
        <f t="shared" si="2"/>
        <v>8895</v>
      </c>
      <c r="J17" s="11">
        <f t="shared" si="3"/>
        <v>4448</v>
      </c>
      <c r="K17" s="11">
        <f t="shared" si="4"/>
        <v>4447</v>
      </c>
      <c r="L17" s="11">
        <f>VLOOKUP(A17,Sheet4!$A$6:$J$152,3,0)</f>
        <v>1</v>
      </c>
      <c r="M17" s="11">
        <f>VLOOKUP(A17,Sheet4!$A$6:$J$152,4,0)</f>
        <v>76</v>
      </c>
      <c r="N17" s="11">
        <f>VLOOKUP(A17,Sheet4!$A$6:$J$152,5,0)</f>
        <v>24</v>
      </c>
      <c r="O17" s="11">
        <v>1150</v>
      </c>
      <c r="P17" s="11">
        <v>0.5</v>
      </c>
      <c r="Q17" s="11">
        <f>VLOOKUP(A17,Sheet4!$A$6:$J$152,8,0)</f>
        <v>3</v>
      </c>
      <c r="R17" s="11">
        <f>VLOOKUP(A17,Sheet4!$A$6:$J$152,9,0)</f>
        <v>1</v>
      </c>
      <c r="S17" s="11">
        <f>VLOOKUP(A17,Sheet4!$A$6:$J$152,10,0)</f>
        <v>2</v>
      </c>
      <c r="T17" s="11"/>
      <c r="U17" s="11">
        <f t="shared" si="8"/>
        <v>4449</v>
      </c>
      <c r="V17" s="11">
        <f t="shared" si="5"/>
        <v>3449</v>
      </c>
      <c r="W17" s="11">
        <f t="shared" si="6"/>
        <v>1260</v>
      </c>
      <c r="X17" s="11">
        <f t="shared" si="7"/>
        <v>2189</v>
      </c>
      <c r="Y17" s="11">
        <v>1000</v>
      </c>
      <c r="Z17" s="39"/>
    </row>
    <row r="18" spans="1:27" hidden="1">
      <c r="A18" s="7" t="s">
        <v>57</v>
      </c>
      <c r="B18" s="7">
        <v>601013</v>
      </c>
      <c r="C18" s="11">
        <f t="shared" si="1"/>
        <v>124751</v>
      </c>
      <c r="D18" s="11">
        <f>VLOOKUP(A18,Sheet2!$A$6:$C$212,2,0)</f>
        <v>93974</v>
      </c>
      <c r="E18" s="11">
        <f>VLOOKUP(A18,Sheet2!$A$6:$C$212,3,0)</f>
        <v>30777</v>
      </c>
      <c r="F18" s="12">
        <v>1150</v>
      </c>
      <c r="G18" s="12">
        <v>1950</v>
      </c>
      <c r="H18" s="7">
        <v>0.5</v>
      </c>
      <c r="I18" s="11">
        <f t="shared" si="2"/>
        <v>16809</v>
      </c>
      <c r="J18" s="11">
        <f t="shared" si="3"/>
        <v>8404</v>
      </c>
      <c r="K18" s="11">
        <f t="shared" si="4"/>
        <v>8405</v>
      </c>
      <c r="L18" s="11">
        <f>VLOOKUP(A18,Sheet4!$A$6:$J$152,3,0)</f>
        <v>6</v>
      </c>
      <c r="M18" s="11">
        <f>VLOOKUP(A18,Sheet4!$A$6:$J$152,4,0)</f>
        <v>412</v>
      </c>
      <c r="N18" s="11">
        <f>VLOOKUP(A18,Sheet4!$A$6:$J$152,5,0)</f>
        <v>188</v>
      </c>
      <c r="O18" s="11">
        <v>1150</v>
      </c>
      <c r="P18" s="11">
        <v>0.5</v>
      </c>
      <c r="Q18" s="11">
        <f>VLOOKUP(A18,Sheet4!$A$6:$J$152,8,0)</f>
        <v>22</v>
      </c>
      <c r="R18" s="11">
        <f>VLOOKUP(A18,Sheet4!$A$6:$J$152,9,0)</f>
        <v>11</v>
      </c>
      <c r="S18" s="11">
        <f>VLOOKUP(A18,Sheet4!$A$6:$J$152,10,0)</f>
        <v>11</v>
      </c>
      <c r="T18" s="11"/>
      <c r="U18" s="11">
        <f t="shared" si="8"/>
        <v>8415</v>
      </c>
      <c r="V18" s="11">
        <f t="shared" si="5"/>
        <v>7415</v>
      </c>
      <c r="W18" s="11">
        <f t="shared" si="6"/>
        <v>2708</v>
      </c>
      <c r="X18" s="11">
        <f t="shared" si="7"/>
        <v>4707</v>
      </c>
      <c r="Y18" s="11">
        <v>1000</v>
      </c>
      <c r="Z18" s="39"/>
    </row>
    <row r="19" spans="1:27" hidden="1">
      <c r="A19" s="31" t="s">
        <v>58</v>
      </c>
      <c r="B19" s="31"/>
      <c r="C19" s="32"/>
      <c r="D19" s="32"/>
      <c r="E19" s="32"/>
      <c r="F19" s="33"/>
      <c r="G19" s="33"/>
      <c r="H19" s="31"/>
      <c r="I19" s="32">
        <f t="shared" si="2"/>
        <v>0</v>
      </c>
      <c r="J19" s="32">
        <f t="shared" si="3"/>
        <v>0</v>
      </c>
      <c r="K19" s="32">
        <f t="shared" si="4"/>
        <v>0</v>
      </c>
      <c r="L19" s="32">
        <v>0</v>
      </c>
      <c r="M19" s="32">
        <v>0</v>
      </c>
      <c r="N19" s="32">
        <v>0</v>
      </c>
      <c r="O19" s="32"/>
      <c r="P19" s="31"/>
      <c r="Q19" s="32">
        <v>0</v>
      </c>
      <c r="R19" s="32">
        <v>0</v>
      </c>
      <c r="S19" s="32">
        <v>0</v>
      </c>
      <c r="T19" s="32"/>
      <c r="U19" s="32">
        <f t="shared" si="8"/>
        <v>0</v>
      </c>
      <c r="V19" s="32">
        <f>SUM(V20:V26)</f>
        <v>0</v>
      </c>
      <c r="W19" s="32">
        <f>SUM(W20:W26)</f>
        <v>0</v>
      </c>
      <c r="X19" s="32">
        <f>SUM(X20:X26)</f>
        <v>0</v>
      </c>
      <c r="Y19" s="32"/>
      <c r="Z19" s="38"/>
      <c r="AA19" s="3">
        <v>1</v>
      </c>
    </row>
    <row r="20" spans="1:27" hidden="1">
      <c r="A20" s="17" t="s">
        <v>59</v>
      </c>
      <c r="B20" s="17">
        <v>602001</v>
      </c>
      <c r="C20" s="11"/>
      <c r="D20" s="11"/>
      <c r="E20" s="11"/>
      <c r="F20" s="12"/>
      <c r="G20" s="12"/>
      <c r="H20" s="7"/>
      <c r="I20" s="11">
        <f t="shared" si="2"/>
        <v>0</v>
      </c>
      <c r="J20" s="11">
        <f t="shared" si="3"/>
        <v>0</v>
      </c>
      <c r="K20" s="11">
        <f t="shared" si="4"/>
        <v>0</v>
      </c>
      <c r="L20" s="11">
        <v>0</v>
      </c>
      <c r="M20" s="11">
        <v>0</v>
      </c>
      <c r="N20" s="11">
        <v>0</v>
      </c>
      <c r="O20" s="11"/>
      <c r="P20" s="11"/>
      <c r="Q20" s="11">
        <v>0</v>
      </c>
      <c r="R20" s="11">
        <v>0</v>
      </c>
      <c r="S20" s="11">
        <v>0</v>
      </c>
      <c r="T20" s="11"/>
      <c r="U20" s="11">
        <f t="shared" si="8"/>
        <v>0</v>
      </c>
      <c r="V20" s="11">
        <f t="shared" ref="V20:V26" si="9">U20-Y20</f>
        <v>0</v>
      </c>
      <c r="W20" s="11">
        <f t="shared" ref="W20:W26" si="10">ROUND(417750*V20/$V$5,0)</f>
        <v>0</v>
      </c>
      <c r="X20" s="11">
        <f t="shared" ref="X20:X26" si="11">V20-W20</f>
        <v>0</v>
      </c>
      <c r="Y20" s="11"/>
      <c r="Z20" s="39"/>
    </row>
    <row r="21" spans="1:27" hidden="1">
      <c r="A21" s="7" t="s">
        <v>60</v>
      </c>
      <c r="B21" s="7">
        <v>602002</v>
      </c>
      <c r="C21" s="11"/>
      <c r="D21" s="11"/>
      <c r="E21" s="11"/>
      <c r="F21" s="12"/>
      <c r="G21" s="12"/>
      <c r="H21" s="7"/>
      <c r="I21" s="11">
        <f t="shared" si="2"/>
        <v>0</v>
      </c>
      <c r="J21" s="11">
        <f t="shared" si="3"/>
        <v>0</v>
      </c>
      <c r="K21" s="11">
        <f t="shared" si="4"/>
        <v>0</v>
      </c>
      <c r="L21" s="11">
        <v>0</v>
      </c>
      <c r="M21" s="11">
        <v>0</v>
      </c>
      <c r="N21" s="11">
        <v>0</v>
      </c>
      <c r="O21" s="11"/>
      <c r="P21" s="11"/>
      <c r="Q21" s="11">
        <v>0</v>
      </c>
      <c r="R21" s="11">
        <v>0</v>
      </c>
      <c r="S21" s="11">
        <v>0</v>
      </c>
      <c r="T21" s="11"/>
      <c r="U21" s="11">
        <f t="shared" si="8"/>
        <v>0</v>
      </c>
      <c r="V21" s="11">
        <f t="shared" si="9"/>
        <v>0</v>
      </c>
      <c r="W21" s="11">
        <f t="shared" si="10"/>
        <v>0</v>
      </c>
      <c r="X21" s="11">
        <f t="shared" si="11"/>
        <v>0</v>
      </c>
      <c r="Y21" s="11"/>
      <c r="Z21" s="39"/>
    </row>
    <row r="22" spans="1:27" hidden="1">
      <c r="A22" s="7" t="s">
        <v>61</v>
      </c>
      <c r="B22" s="7">
        <v>602003</v>
      </c>
      <c r="C22" s="11"/>
      <c r="D22" s="11"/>
      <c r="E22" s="11"/>
      <c r="F22" s="12"/>
      <c r="G22" s="12"/>
      <c r="H22" s="7"/>
      <c r="I22" s="11">
        <f t="shared" si="2"/>
        <v>0</v>
      </c>
      <c r="J22" s="11">
        <f t="shared" si="3"/>
        <v>0</v>
      </c>
      <c r="K22" s="11">
        <f t="shared" si="4"/>
        <v>0</v>
      </c>
      <c r="L22" s="11">
        <v>0</v>
      </c>
      <c r="M22" s="11">
        <v>0</v>
      </c>
      <c r="N22" s="11">
        <v>0</v>
      </c>
      <c r="O22" s="11"/>
      <c r="P22" s="11"/>
      <c r="Q22" s="11">
        <v>0</v>
      </c>
      <c r="R22" s="11">
        <v>0</v>
      </c>
      <c r="S22" s="11">
        <v>0</v>
      </c>
      <c r="T22" s="11"/>
      <c r="U22" s="11">
        <f t="shared" si="8"/>
        <v>0</v>
      </c>
      <c r="V22" s="11">
        <f t="shared" si="9"/>
        <v>0</v>
      </c>
      <c r="W22" s="11">
        <f t="shared" si="10"/>
        <v>0</v>
      </c>
      <c r="X22" s="11">
        <f t="shared" si="11"/>
        <v>0</v>
      </c>
      <c r="Y22" s="11"/>
      <c r="Z22" s="39"/>
    </row>
    <row r="23" spans="1:27" hidden="1">
      <c r="A23" s="7" t="s">
        <v>62</v>
      </c>
      <c r="B23" s="7">
        <v>602004</v>
      </c>
      <c r="C23" s="11"/>
      <c r="D23" s="11"/>
      <c r="E23" s="11"/>
      <c r="F23" s="12"/>
      <c r="G23" s="12"/>
      <c r="H23" s="7"/>
      <c r="I23" s="11">
        <f t="shared" si="2"/>
        <v>0</v>
      </c>
      <c r="J23" s="11">
        <f t="shared" si="3"/>
        <v>0</v>
      </c>
      <c r="K23" s="11">
        <f t="shared" si="4"/>
        <v>0</v>
      </c>
      <c r="L23" s="11">
        <v>0</v>
      </c>
      <c r="M23" s="11">
        <v>0</v>
      </c>
      <c r="N23" s="11">
        <v>0</v>
      </c>
      <c r="O23" s="11"/>
      <c r="P23" s="11"/>
      <c r="Q23" s="11">
        <v>0</v>
      </c>
      <c r="R23" s="11">
        <v>0</v>
      </c>
      <c r="S23" s="11">
        <v>0</v>
      </c>
      <c r="T23" s="11"/>
      <c r="U23" s="11">
        <f t="shared" si="8"/>
        <v>0</v>
      </c>
      <c r="V23" s="11">
        <f t="shared" si="9"/>
        <v>0</v>
      </c>
      <c r="W23" s="11">
        <f t="shared" si="10"/>
        <v>0</v>
      </c>
      <c r="X23" s="11">
        <f t="shared" si="11"/>
        <v>0</v>
      </c>
      <c r="Y23" s="11"/>
      <c r="Z23" s="39"/>
    </row>
    <row r="24" spans="1:27" hidden="1">
      <c r="A24" s="7" t="s">
        <v>63</v>
      </c>
      <c r="B24" s="7">
        <v>602005</v>
      </c>
      <c r="C24" s="11"/>
      <c r="D24" s="11"/>
      <c r="E24" s="11"/>
      <c r="F24" s="12"/>
      <c r="G24" s="12"/>
      <c r="H24" s="7"/>
      <c r="I24" s="11">
        <f t="shared" si="2"/>
        <v>0</v>
      </c>
      <c r="J24" s="11">
        <f t="shared" si="3"/>
        <v>0</v>
      </c>
      <c r="K24" s="11">
        <f t="shared" si="4"/>
        <v>0</v>
      </c>
      <c r="L24" s="11">
        <v>0</v>
      </c>
      <c r="M24" s="11">
        <v>0</v>
      </c>
      <c r="N24" s="11">
        <v>0</v>
      </c>
      <c r="O24" s="11"/>
      <c r="P24" s="11"/>
      <c r="Q24" s="11">
        <v>0</v>
      </c>
      <c r="R24" s="11">
        <v>0</v>
      </c>
      <c r="S24" s="11">
        <v>0</v>
      </c>
      <c r="T24" s="11"/>
      <c r="U24" s="11">
        <f t="shared" si="8"/>
        <v>0</v>
      </c>
      <c r="V24" s="11">
        <f t="shared" si="9"/>
        <v>0</v>
      </c>
      <c r="W24" s="11">
        <f t="shared" si="10"/>
        <v>0</v>
      </c>
      <c r="X24" s="11">
        <f t="shared" si="11"/>
        <v>0</v>
      </c>
      <c r="Y24" s="11"/>
      <c r="Z24" s="39"/>
    </row>
    <row r="25" spans="1:27" hidden="1">
      <c r="A25" s="7" t="s">
        <v>64</v>
      </c>
      <c r="B25" s="7">
        <v>602006</v>
      </c>
      <c r="C25" s="11"/>
      <c r="D25" s="11"/>
      <c r="E25" s="11"/>
      <c r="F25" s="12"/>
      <c r="G25" s="12"/>
      <c r="H25" s="7"/>
      <c r="I25" s="11">
        <f t="shared" si="2"/>
        <v>0</v>
      </c>
      <c r="J25" s="11">
        <f t="shared" si="3"/>
        <v>0</v>
      </c>
      <c r="K25" s="11">
        <f t="shared" si="4"/>
        <v>0</v>
      </c>
      <c r="L25" s="11">
        <v>0</v>
      </c>
      <c r="M25" s="11">
        <v>0</v>
      </c>
      <c r="N25" s="11">
        <v>0</v>
      </c>
      <c r="O25" s="11"/>
      <c r="P25" s="11"/>
      <c r="Q25" s="11">
        <v>0</v>
      </c>
      <c r="R25" s="11">
        <v>0</v>
      </c>
      <c r="S25" s="11">
        <v>0</v>
      </c>
      <c r="T25" s="11"/>
      <c r="U25" s="11">
        <f t="shared" si="8"/>
        <v>0</v>
      </c>
      <c r="V25" s="11">
        <f t="shared" si="9"/>
        <v>0</v>
      </c>
      <c r="W25" s="11">
        <f t="shared" si="10"/>
        <v>0</v>
      </c>
      <c r="X25" s="11">
        <f t="shared" si="11"/>
        <v>0</v>
      </c>
      <c r="Y25" s="11"/>
      <c r="Z25" s="39"/>
    </row>
    <row r="26" spans="1:27" hidden="1">
      <c r="A26" s="7" t="s">
        <v>65</v>
      </c>
      <c r="B26" s="7">
        <v>602007</v>
      </c>
      <c r="C26" s="11"/>
      <c r="D26" s="11"/>
      <c r="E26" s="11"/>
      <c r="F26" s="12"/>
      <c r="G26" s="12"/>
      <c r="H26" s="7"/>
      <c r="I26" s="11">
        <f t="shared" si="2"/>
        <v>0</v>
      </c>
      <c r="J26" s="11">
        <f t="shared" si="3"/>
        <v>0</v>
      </c>
      <c r="K26" s="11">
        <f t="shared" si="4"/>
        <v>0</v>
      </c>
      <c r="L26" s="11">
        <v>0</v>
      </c>
      <c r="M26" s="11">
        <v>0</v>
      </c>
      <c r="N26" s="11">
        <v>0</v>
      </c>
      <c r="O26" s="11"/>
      <c r="P26" s="11"/>
      <c r="Q26" s="11">
        <v>0</v>
      </c>
      <c r="R26" s="11">
        <v>0</v>
      </c>
      <c r="S26" s="11">
        <v>0</v>
      </c>
      <c r="T26" s="11"/>
      <c r="U26" s="11">
        <f t="shared" si="8"/>
        <v>0</v>
      </c>
      <c r="V26" s="11">
        <f t="shared" si="9"/>
        <v>0</v>
      </c>
      <c r="W26" s="11">
        <f t="shared" si="10"/>
        <v>0</v>
      </c>
      <c r="X26" s="11">
        <f t="shared" si="11"/>
        <v>0</v>
      </c>
      <c r="Y26" s="11"/>
      <c r="Z26" s="39"/>
    </row>
    <row r="27" spans="1:27" hidden="1">
      <c r="A27" s="31" t="s">
        <v>66</v>
      </c>
      <c r="B27" s="31"/>
      <c r="C27" s="32">
        <f t="shared" si="1"/>
        <v>222484</v>
      </c>
      <c r="D27" s="32">
        <f>SUM(D28:D31)</f>
        <v>162238</v>
      </c>
      <c r="E27" s="32">
        <f>SUM(E28:E31)</f>
        <v>60246</v>
      </c>
      <c r="F27" s="33">
        <v>1150</v>
      </c>
      <c r="G27" s="33">
        <v>1950</v>
      </c>
      <c r="H27" s="31" t="s">
        <v>44</v>
      </c>
      <c r="I27" s="32">
        <f>SUM(I28:I31)</f>
        <v>30405</v>
      </c>
      <c r="J27" s="32">
        <f>SUM(J28:J31)</f>
        <v>15202</v>
      </c>
      <c r="K27" s="32">
        <f>SUM(K28:K31)</f>
        <v>15203</v>
      </c>
      <c r="L27" s="32">
        <f>VLOOKUP(A27,Sheet4!$A$6:$J$152,3,0)</f>
        <v>2</v>
      </c>
      <c r="M27" s="32">
        <f>VLOOKUP(A27,Sheet4!$A$6:$J$152,4,0)</f>
        <v>119</v>
      </c>
      <c r="N27" s="32">
        <f>VLOOKUP(A27,Sheet4!$A$6:$J$152,5,0)</f>
        <v>81</v>
      </c>
      <c r="O27" s="32">
        <v>1150</v>
      </c>
      <c r="P27" s="31" t="s">
        <v>44</v>
      </c>
      <c r="Q27" s="32">
        <f>VLOOKUP(A27,Sheet4!$A$6:$J$152,8,0)</f>
        <v>9</v>
      </c>
      <c r="R27" s="32">
        <f>VLOOKUP(A27,Sheet4!$A$6:$J$152,9,0)</f>
        <v>5</v>
      </c>
      <c r="S27" s="32">
        <f>VLOOKUP(A27,Sheet4!$A$6:$J$152,10,0)</f>
        <v>4</v>
      </c>
      <c r="T27" s="32">
        <v>-672</v>
      </c>
      <c r="U27" s="32">
        <f t="shared" si="8"/>
        <v>14535</v>
      </c>
      <c r="V27" s="32">
        <f>SUM(V28:V31)</f>
        <v>14535</v>
      </c>
      <c r="W27" s="32">
        <f>SUM(W28:W31)</f>
        <v>5310</v>
      </c>
      <c r="X27" s="32">
        <f>SUM(X28:X31)</f>
        <v>9225</v>
      </c>
      <c r="Y27" s="32"/>
      <c r="Z27" s="38"/>
      <c r="AA27" s="3">
        <v>1</v>
      </c>
    </row>
    <row r="28" spans="1:27" hidden="1">
      <c r="A28" s="17" t="s">
        <v>67</v>
      </c>
      <c r="B28" s="17">
        <v>603001</v>
      </c>
      <c r="C28" s="11">
        <f t="shared" si="1"/>
        <v>1999</v>
      </c>
      <c r="D28" s="11">
        <f>VLOOKUP(A28,Sheet2!$A$6:$C$212,2,0)</f>
        <v>365</v>
      </c>
      <c r="E28" s="11">
        <f>VLOOKUP(A28,Sheet2!$A$6:$C$212,3,0)</f>
        <v>1634</v>
      </c>
      <c r="F28" s="12">
        <v>1150</v>
      </c>
      <c r="G28" s="12">
        <v>1950</v>
      </c>
      <c r="H28" s="7">
        <v>0.5</v>
      </c>
      <c r="I28" s="11">
        <f t="shared" si="2"/>
        <v>361</v>
      </c>
      <c r="J28" s="11">
        <f t="shared" si="3"/>
        <v>180</v>
      </c>
      <c r="K28" s="11">
        <f t="shared" si="4"/>
        <v>181</v>
      </c>
      <c r="L28" s="11">
        <v>0</v>
      </c>
      <c r="M28" s="11">
        <v>0</v>
      </c>
      <c r="N28" s="11">
        <v>0</v>
      </c>
      <c r="O28" s="11">
        <v>1150</v>
      </c>
      <c r="P28" s="11">
        <v>0.5</v>
      </c>
      <c r="Q28" s="11">
        <v>0</v>
      </c>
      <c r="R28" s="11">
        <v>0</v>
      </c>
      <c r="S28" s="11">
        <v>0</v>
      </c>
      <c r="T28" s="11"/>
      <c r="U28" s="11">
        <f t="shared" si="8"/>
        <v>180</v>
      </c>
      <c r="V28" s="11">
        <f>U28-Y28</f>
        <v>180</v>
      </c>
      <c r="W28" s="11">
        <f>ROUND(417750*V28/$V$5,0)</f>
        <v>66</v>
      </c>
      <c r="X28" s="11">
        <f>V28-W28</f>
        <v>114</v>
      </c>
      <c r="Y28" s="11"/>
      <c r="Z28" s="39"/>
    </row>
    <row r="29" spans="1:27" hidden="1">
      <c r="A29" s="7" t="s">
        <v>68</v>
      </c>
      <c r="B29" s="7">
        <v>603002</v>
      </c>
      <c r="C29" s="11">
        <f t="shared" si="1"/>
        <v>135857</v>
      </c>
      <c r="D29" s="11">
        <f>VLOOKUP(A29,Sheet2!$A$6:$C$212,2,0)</f>
        <v>100208</v>
      </c>
      <c r="E29" s="11">
        <f>VLOOKUP(A29,Sheet2!$A$6:$C$212,3,0)</f>
        <v>35649</v>
      </c>
      <c r="F29" s="12">
        <v>1150</v>
      </c>
      <c r="G29" s="12">
        <v>1950</v>
      </c>
      <c r="H29" s="7">
        <v>0.5</v>
      </c>
      <c r="I29" s="11">
        <f t="shared" si="2"/>
        <v>18475</v>
      </c>
      <c r="J29" s="11">
        <f t="shared" si="3"/>
        <v>9238</v>
      </c>
      <c r="K29" s="11">
        <f t="shared" si="4"/>
        <v>9237</v>
      </c>
      <c r="L29" s="11">
        <f>VLOOKUP(A29,Sheet4!$A$6:$J$152,3,0)</f>
        <v>2</v>
      </c>
      <c r="M29" s="11">
        <f>VLOOKUP(A29,Sheet4!$A$6:$J$152,4,0)</f>
        <v>119</v>
      </c>
      <c r="N29" s="11">
        <f>VLOOKUP(A29,Sheet4!$A$6:$J$152,5,0)</f>
        <v>81</v>
      </c>
      <c r="O29" s="11">
        <v>1150</v>
      </c>
      <c r="P29" s="11">
        <v>0.5</v>
      </c>
      <c r="Q29" s="11">
        <f>VLOOKUP(A29,Sheet4!$A$6:$J$152,8,0)</f>
        <v>9</v>
      </c>
      <c r="R29" s="11">
        <f>VLOOKUP(A29,Sheet4!$A$6:$J$152,9,0)</f>
        <v>5</v>
      </c>
      <c r="S29" s="11">
        <f>VLOOKUP(A29,Sheet4!$A$6:$J$152,10,0)</f>
        <v>4</v>
      </c>
      <c r="T29" s="11"/>
      <c r="U29" s="11">
        <f t="shared" si="8"/>
        <v>9243</v>
      </c>
      <c r="V29" s="11">
        <f>U29-Y29</f>
        <v>9243</v>
      </c>
      <c r="W29" s="11">
        <f>ROUND(417750*V29/$V$5,0)</f>
        <v>3376</v>
      </c>
      <c r="X29" s="11">
        <f>V29-W29</f>
        <v>5867</v>
      </c>
      <c r="Y29" s="11"/>
      <c r="Z29" s="39" t="s">
        <v>69</v>
      </c>
    </row>
    <row r="30" spans="1:27" hidden="1">
      <c r="A30" s="7" t="s">
        <v>70</v>
      </c>
      <c r="B30" s="7">
        <v>603003</v>
      </c>
      <c r="C30" s="11">
        <f t="shared" si="1"/>
        <v>30518</v>
      </c>
      <c r="D30" s="11">
        <f>VLOOKUP(A30,Sheet2!$A$6:$C$212,2,0)</f>
        <v>22626</v>
      </c>
      <c r="E30" s="11">
        <f>VLOOKUP(A30,Sheet2!$A$6:$C$212,3,0)</f>
        <v>7892</v>
      </c>
      <c r="F30" s="12">
        <v>1150</v>
      </c>
      <c r="G30" s="12">
        <v>1950</v>
      </c>
      <c r="H30" s="7">
        <v>0.5</v>
      </c>
      <c r="I30" s="11">
        <f t="shared" si="2"/>
        <v>4141</v>
      </c>
      <c r="J30" s="11">
        <f t="shared" si="3"/>
        <v>2070</v>
      </c>
      <c r="K30" s="11">
        <f t="shared" si="4"/>
        <v>2071</v>
      </c>
      <c r="L30" s="11">
        <v>0</v>
      </c>
      <c r="M30" s="11">
        <v>0</v>
      </c>
      <c r="N30" s="11">
        <v>0</v>
      </c>
      <c r="O30" s="11">
        <v>1150</v>
      </c>
      <c r="P30" s="11">
        <v>0.5</v>
      </c>
      <c r="Q30" s="11">
        <v>0</v>
      </c>
      <c r="R30" s="11">
        <v>0</v>
      </c>
      <c r="S30" s="11">
        <v>0</v>
      </c>
      <c r="T30" s="11">
        <v>-672</v>
      </c>
      <c r="U30" s="11">
        <f t="shared" si="8"/>
        <v>1398</v>
      </c>
      <c r="V30" s="11">
        <f>U30-Y30</f>
        <v>1398</v>
      </c>
      <c r="W30" s="11">
        <f>ROUND(417750*V30/$V$5,0)</f>
        <v>511</v>
      </c>
      <c r="X30" s="11">
        <f>V30-W30</f>
        <v>887</v>
      </c>
      <c r="Y30" s="11"/>
      <c r="Z30" s="39" t="s">
        <v>71</v>
      </c>
    </row>
    <row r="31" spans="1:27" hidden="1">
      <c r="A31" s="7" t="s">
        <v>72</v>
      </c>
      <c r="B31" s="7">
        <v>603004</v>
      </c>
      <c r="C31" s="11">
        <f t="shared" si="1"/>
        <v>54110</v>
      </c>
      <c r="D31" s="11">
        <f>VLOOKUP(A31,Sheet2!$A$6:$C$212,2,0)</f>
        <v>39039</v>
      </c>
      <c r="E31" s="11">
        <f>VLOOKUP(A31,Sheet2!$A$6:$C$212,3,0)</f>
        <v>15071</v>
      </c>
      <c r="F31" s="12">
        <v>1150</v>
      </c>
      <c r="G31" s="12">
        <v>1950</v>
      </c>
      <c r="H31" s="7">
        <v>0.5</v>
      </c>
      <c r="I31" s="11">
        <f t="shared" si="2"/>
        <v>7428</v>
      </c>
      <c r="J31" s="11">
        <f t="shared" si="3"/>
        <v>3714</v>
      </c>
      <c r="K31" s="11">
        <f t="shared" si="4"/>
        <v>3714</v>
      </c>
      <c r="L31" s="11">
        <v>0</v>
      </c>
      <c r="M31" s="11">
        <v>0</v>
      </c>
      <c r="N31" s="11">
        <v>0</v>
      </c>
      <c r="O31" s="11">
        <v>1150</v>
      </c>
      <c r="P31" s="11">
        <v>0.5</v>
      </c>
      <c r="Q31" s="11">
        <v>0</v>
      </c>
      <c r="R31" s="11">
        <v>0</v>
      </c>
      <c r="S31" s="11">
        <v>0</v>
      </c>
      <c r="T31" s="11"/>
      <c r="U31" s="11">
        <f t="shared" si="8"/>
        <v>3714</v>
      </c>
      <c r="V31" s="11">
        <f>U31-Y31</f>
        <v>3714</v>
      </c>
      <c r="W31" s="11">
        <f>ROUND(417750*V31/$V$5,0)</f>
        <v>1357</v>
      </c>
      <c r="X31" s="11">
        <f>V31-W31</f>
        <v>2357</v>
      </c>
      <c r="Y31" s="11"/>
      <c r="Z31" s="39"/>
    </row>
    <row r="32" spans="1:27" hidden="1">
      <c r="A32" s="31" t="s">
        <v>73</v>
      </c>
      <c r="B32" s="31"/>
      <c r="C32" s="32">
        <f t="shared" si="1"/>
        <v>741111</v>
      </c>
      <c r="D32" s="32">
        <f>SUM(D33:D39)</f>
        <v>523102</v>
      </c>
      <c r="E32" s="32">
        <f>SUM(E33:E39)</f>
        <v>218009</v>
      </c>
      <c r="F32" s="33">
        <v>1150</v>
      </c>
      <c r="G32" s="33">
        <v>1950</v>
      </c>
      <c r="H32" s="31" t="s">
        <v>44</v>
      </c>
      <c r="I32" s="32">
        <f>SUM(I33:I39)</f>
        <v>102669</v>
      </c>
      <c r="J32" s="32">
        <f>SUM(J33:J39)</f>
        <v>87823</v>
      </c>
      <c r="K32" s="32">
        <f t="shared" ref="K32" si="12">SUM(K33:K39)</f>
        <v>14846</v>
      </c>
      <c r="L32" s="32">
        <f>VLOOKUP(A32,Sheet4!$A$6:$J$152,3,0)</f>
        <v>61</v>
      </c>
      <c r="M32" s="32">
        <f>VLOOKUP(A32,Sheet4!$A$6:$J$152,4,0)</f>
        <v>3333</v>
      </c>
      <c r="N32" s="32">
        <f>VLOOKUP(A32,Sheet4!$A$6:$J$152,5,0)</f>
        <v>2767</v>
      </c>
      <c r="O32" s="32">
        <v>1150</v>
      </c>
      <c r="P32" s="31" t="s">
        <v>44</v>
      </c>
      <c r="Q32" s="32">
        <f>VLOOKUP(A32,Sheet4!$A$6:$J$152,8,0)</f>
        <v>319</v>
      </c>
      <c r="R32" s="32">
        <f>VLOOKUP(A32,Sheet4!$A$6:$J$152,9,0)</f>
        <v>312</v>
      </c>
      <c r="S32" s="32">
        <f>VLOOKUP(A32,Sheet4!$A$6:$J$152,10,0)</f>
        <v>7</v>
      </c>
      <c r="T32" s="32">
        <v>-159</v>
      </c>
      <c r="U32" s="32">
        <f t="shared" si="8"/>
        <v>87976</v>
      </c>
      <c r="V32" s="32">
        <f>SUM(V33:V39)</f>
        <v>76125</v>
      </c>
      <c r="W32" s="32">
        <f>SUM(W33:W39)</f>
        <v>27804</v>
      </c>
      <c r="X32" s="32">
        <f>SUM(X33:X39)</f>
        <v>48321</v>
      </c>
      <c r="Y32" s="32">
        <f>SUM(Y33:Y39)</f>
        <v>11851</v>
      </c>
      <c r="Z32" s="38"/>
      <c r="AA32" s="3">
        <v>1</v>
      </c>
    </row>
    <row r="33" spans="1:27" hidden="1">
      <c r="A33" s="17" t="s">
        <v>74</v>
      </c>
      <c r="B33" s="17">
        <v>604001</v>
      </c>
      <c r="C33" s="11">
        <f t="shared" si="1"/>
        <v>6553</v>
      </c>
      <c r="D33" s="11">
        <f>VLOOKUP(A33,Sheet2!$A$6:$C$212,2,0)</f>
        <v>868</v>
      </c>
      <c r="E33" s="11">
        <f>VLOOKUP(A33,Sheet2!$A$6:$C$212,3,0)</f>
        <v>5685</v>
      </c>
      <c r="F33" s="12">
        <v>1150</v>
      </c>
      <c r="G33" s="12">
        <v>1950</v>
      </c>
      <c r="H33" s="7">
        <v>0.6</v>
      </c>
      <c r="I33" s="11">
        <f t="shared" si="2"/>
        <v>1208</v>
      </c>
      <c r="J33" s="11">
        <f t="shared" si="3"/>
        <v>725</v>
      </c>
      <c r="K33" s="11">
        <f t="shared" si="4"/>
        <v>483</v>
      </c>
      <c r="L33" s="11">
        <v>0</v>
      </c>
      <c r="M33" s="11">
        <v>0</v>
      </c>
      <c r="N33" s="11">
        <v>0</v>
      </c>
      <c r="O33" s="11">
        <v>1150</v>
      </c>
      <c r="P33" s="11">
        <v>0.6</v>
      </c>
      <c r="Q33" s="11">
        <v>0</v>
      </c>
      <c r="R33" s="11">
        <v>0</v>
      </c>
      <c r="S33" s="11">
        <v>0</v>
      </c>
      <c r="T33" s="11"/>
      <c r="U33" s="11">
        <f t="shared" si="8"/>
        <v>725</v>
      </c>
      <c r="V33" s="11">
        <f t="shared" ref="V33:V39" si="13">U33-Y33</f>
        <v>725</v>
      </c>
      <c r="W33" s="11">
        <f t="shared" ref="W33:W39" si="14">ROUND(417750*V33/$V$5,0)</f>
        <v>265</v>
      </c>
      <c r="X33" s="11">
        <f t="shared" ref="X33:X39" si="15">V33-W33</f>
        <v>460</v>
      </c>
      <c r="Y33" s="11"/>
      <c r="Z33" s="39"/>
    </row>
    <row r="34" spans="1:27" hidden="1">
      <c r="A34" s="7" t="s">
        <v>75</v>
      </c>
      <c r="B34" s="7">
        <v>604002</v>
      </c>
      <c r="C34" s="11">
        <f t="shared" si="1"/>
        <v>104343</v>
      </c>
      <c r="D34" s="11">
        <f>VLOOKUP(A34,Sheet2!$A$6:$C$212,2,0)</f>
        <v>73167</v>
      </c>
      <c r="E34" s="11">
        <f>VLOOKUP(A34,Sheet2!$A$6:$C$212,3,0)</f>
        <v>31176</v>
      </c>
      <c r="F34" s="12">
        <v>1150</v>
      </c>
      <c r="G34" s="12">
        <v>1950</v>
      </c>
      <c r="H34" s="7">
        <v>0.6</v>
      </c>
      <c r="I34" s="11">
        <f t="shared" si="2"/>
        <v>14494</v>
      </c>
      <c r="J34" s="11">
        <f t="shared" si="3"/>
        <v>8696</v>
      </c>
      <c r="K34" s="11">
        <f t="shared" si="4"/>
        <v>5798</v>
      </c>
      <c r="L34" s="11">
        <f>VLOOKUP(A34,Sheet4!$A$6:$J$152,3,0)</f>
        <v>2</v>
      </c>
      <c r="M34" s="11">
        <f>VLOOKUP(A34,Sheet4!$A$6:$J$152,4,0)</f>
        <v>155</v>
      </c>
      <c r="N34" s="11">
        <f>VLOOKUP(A34,Sheet4!$A$6:$J$152,5,0)</f>
        <v>45</v>
      </c>
      <c r="O34" s="11">
        <v>1150</v>
      </c>
      <c r="P34" s="11">
        <v>0.6</v>
      </c>
      <c r="Q34" s="11">
        <f>VLOOKUP(A34,Sheet4!$A$6:$J$152,8,0)</f>
        <v>5</v>
      </c>
      <c r="R34" s="11">
        <f>VLOOKUP(A34,Sheet4!$A$6:$J$152,9,0)</f>
        <v>3</v>
      </c>
      <c r="S34" s="11">
        <f>VLOOKUP(A34,Sheet4!$A$6:$J$152,10,0)</f>
        <v>2</v>
      </c>
      <c r="T34" s="11"/>
      <c r="U34" s="11">
        <f t="shared" si="8"/>
        <v>8699</v>
      </c>
      <c r="V34" s="11">
        <f t="shared" si="13"/>
        <v>8699</v>
      </c>
      <c r="W34" s="11">
        <f t="shared" si="14"/>
        <v>3177</v>
      </c>
      <c r="X34" s="11">
        <f t="shared" si="15"/>
        <v>5522</v>
      </c>
      <c r="Y34" s="11"/>
      <c r="Z34" s="39"/>
    </row>
    <row r="35" spans="1:27" hidden="1">
      <c r="A35" s="7" t="s">
        <v>76</v>
      </c>
      <c r="B35" s="7">
        <v>604003</v>
      </c>
      <c r="C35" s="11">
        <f t="shared" si="1"/>
        <v>80026</v>
      </c>
      <c r="D35" s="11">
        <f>VLOOKUP(A35,Sheet2!$A$6:$C$212,2,0)</f>
        <v>59579</v>
      </c>
      <c r="E35" s="11">
        <f>VLOOKUP(A35,Sheet2!$A$6:$C$212,3,0)</f>
        <v>20447</v>
      </c>
      <c r="F35" s="12">
        <v>1150</v>
      </c>
      <c r="G35" s="12">
        <v>1950</v>
      </c>
      <c r="H35" s="7">
        <v>0.6</v>
      </c>
      <c r="I35" s="11">
        <f t="shared" si="2"/>
        <v>10839</v>
      </c>
      <c r="J35" s="11">
        <f t="shared" si="3"/>
        <v>6503</v>
      </c>
      <c r="K35" s="11">
        <f t="shared" si="4"/>
        <v>4336</v>
      </c>
      <c r="L35" s="11">
        <f>VLOOKUP(A35,Sheet4!$A$6:$J$152,3,0)</f>
        <v>1</v>
      </c>
      <c r="M35" s="11">
        <f>VLOOKUP(A35,Sheet4!$A$6:$J$152,4,0)</f>
        <v>77</v>
      </c>
      <c r="N35" s="11">
        <f>VLOOKUP(A35,Sheet4!$A$6:$J$152,5,0)</f>
        <v>23</v>
      </c>
      <c r="O35" s="11">
        <v>1150</v>
      </c>
      <c r="P35" s="11">
        <v>0.6</v>
      </c>
      <c r="Q35" s="11">
        <f>VLOOKUP(A35,Sheet4!$A$6:$J$152,8,0)</f>
        <v>3</v>
      </c>
      <c r="R35" s="11">
        <f>VLOOKUP(A35,Sheet4!$A$6:$J$152,9,0)</f>
        <v>2</v>
      </c>
      <c r="S35" s="11">
        <f>VLOOKUP(A35,Sheet4!$A$6:$J$152,10,0)</f>
        <v>1</v>
      </c>
      <c r="T35" s="11"/>
      <c r="U35" s="11">
        <f t="shared" si="8"/>
        <v>6505</v>
      </c>
      <c r="V35" s="11">
        <f t="shared" si="13"/>
        <v>6505</v>
      </c>
      <c r="W35" s="11">
        <f t="shared" si="14"/>
        <v>2376</v>
      </c>
      <c r="X35" s="11">
        <f t="shared" si="15"/>
        <v>4129</v>
      </c>
      <c r="Y35" s="11"/>
      <c r="Z35" s="39"/>
    </row>
    <row r="36" spans="1:27" hidden="1">
      <c r="A36" s="7" t="s">
        <v>77</v>
      </c>
      <c r="B36" s="7">
        <v>604004</v>
      </c>
      <c r="C36" s="11">
        <f t="shared" si="1"/>
        <v>97453</v>
      </c>
      <c r="D36" s="11">
        <f>VLOOKUP(A36,Sheet2!$A$6:$C$212,2,0)</f>
        <v>72472</v>
      </c>
      <c r="E36" s="11">
        <f>VLOOKUP(A36,Sheet2!$A$6:$C$212,3,0)</f>
        <v>24981</v>
      </c>
      <c r="F36" s="12">
        <v>1150</v>
      </c>
      <c r="G36" s="12">
        <v>1950</v>
      </c>
      <c r="H36" s="7">
        <v>0.8</v>
      </c>
      <c r="I36" s="11">
        <f t="shared" si="2"/>
        <v>13206</v>
      </c>
      <c r="J36" s="11">
        <f t="shared" si="3"/>
        <v>10564</v>
      </c>
      <c r="K36" s="11">
        <f t="shared" si="4"/>
        <v>2642</v>
      </c>
      <c r="L36" s="11">
        <f>VLOOKUP(A36,Sheet4!$A$6:$J$152,3,0)</f>
        <v>2</v>
      </c>
      <c r="M36" s="11">
        <f>VLOOKUP(A36,Sheet4!$A$6:$J$152,4,0)</f>
        <v>131</v>
      </c>
      <c r="N36" s="11">
        <f>VLOOKUP(A36,Sheet4!$A$6:$J$152,5,0)</f>
        <v>69</v>
      </c>
      <c r="O36" s="11">
        <v>1150</v>
      </c>
      <c r="P36" s="11">
        <v>0.8</v>
      </c>
      <c r="Q36" s="11">
        <f>VLOOKUP(A36,Sheet4!$A$6:$J$152,8,0)</f>
        <v>8</v>
      </c>
      <c r="R36" s="11">
        <f>VLOOKUP(A36,Sheet4!$A$6:$J$152,9,0)</f>
        <v>6</v>
      </c>
      <c r="S36" s="11">
        <f>VLOOKUP(A36,Sheet4!$A$6:$J$152,10,0)</f>
        <v>2</v>
      </c>
      <c r="T36" s="11"/>
      <c r="U36" s="11">
        <f t="shared" si="8"/>
        <v>10570</v>
      </c>
      <c r="V36" s="11">
        <f t="shared" si="13"/>
        <v>10570</v>
      </c>
      <c r="W36" s="11">
        <f t="shared" si="14"/>
        <v>3861</v>
      </c>
      <c r="X36" s="11">
        <f t="shared" si="15"/>
        <v>6709</v>
      </c>
      <c r="Y36" s="11"/>
      <c r="Z36" s="39"/>
    </row>
    <row r="37" spans="1:27" hidden="1">
      <c r="A37" s="7" t="s">
        <v>78</v>
      </c>
      <c r="B37" s="7">
        <v>604005</v>
      </c>
      <c r="C37" s="11">
        <f t="shared" si="1"/>
        <v>29065</v>
      </c>
      <c r="D37" s="11">
        <f>VLOOKUP(A37,Sheet2!$A$6:$C$212,2,0)</f>
        <v>21241</v>
      </c>
      <c r="E37" s="11">
        <f>VLOOKUP(A37,Sheet2!$A$6:$C$212,3,0)</f>
        <v>7824</v>
      </c>
      <c r="F37" s="12">
        <v>1150</v>
      </c>
      <c r="G37" s="12">
        <v>1950</v>
      </c>
      <c r="H37" s="7">
        <v>0.6</v>
      </c>
      <c r="I37" s="11">
        <f t="shared" si="2"/>
        <v>3968</v>
      </c>
      <c r="J37" s="11">
        <f t="shared" si="3"/>
        <v>2381</v>
      </c>
      <c r="K37" s="11">
        <f t="shared" si="4"/>
        <v>1587</v>
      </c>
      <c r="L37" s="11">
        <f>VLOOKUP(A37,Sheet4!$A$6:$J$152,3,0)</f>
        <v>1</v>
      </c>
      <c r="M37" s="11">
        <f>VLOOKUP(A37,Sheet4!$A$6:$J$152,4,0)</f>
        <v>69</v>
      </c>
      <c r="N37" s="11">
        <f>VLOOKUP(A37,Sheet4!$A$6:$J$152,5,0)</f>
        <v>31</v>
      </c>
      <c r="O37" s="11">
        <v>1150</v>
      </c>
      <c r="P37" s="11">
        <v>0.6</v>
      </c>
      <c r="Q37" s="11">
        <f>VLOOKUP(A37,Sheet4!$A$6:$J$152,8,0)</f>
        <v>4</v>
      </c>
      <c r="R37" s="11">
        <f>VLOOKUP(A37,Sheet4!$A$6:$J$152,9,0)</f>
        <v>2</v>
      </c>
      <c r="S37" s="11">
        <f>VLOOKUP(A37,Sheet4!$A$6:$J$152,10,0)</f>
        <v>2</v>
      </c>
      <c r="T37" s="11"/>
      <c r="U37" s="11">
        <f t="shared" si="8"/>
        <v>2383</v>
      </c>
      <c r="V37" s="11">
        <f t="shared" si="13"/>
        <v>2383</v>
      </c>
      <c r="W37" s="11">
        <f t="shared" si="14"/>
        <v>870</v>
      </c>
      <c r="X37" s="11">
        <f t="shared" si="15"/>
        <v>1513</v>
      </c>
      <c r="Y37" s="11"/>
      <c r="Z37" s="39"/>
    </row>
    <row r="38" spans="1:27" ht="28.5" hidden="1">
      <c r="A38" s="7" t="s">
        <v>79</v>
      </c>
      <c r="B38" s="7">
        <v>604006</v>
      </c>
      <c r="C38" s="11">
        <f t="shared" si="1"/>
        <v>234102</v>
      </c>
      <c r="D38" s="11">
        <f>VLOOKUP(A38,Sheet2!$A$6:$C$212,2,0)</f>
        <v>161445</v>
      </c>
      <c r="E38" s="11">
        <f>VLOOKUP(A38,Sheet2!$A$6:$C$212,3,0)</f>
        <v>72657</v>
      </c>
      <c r="F38" s="12">
        <v>1150</v>
      </c>
      <c r="G38" s="12">
        <v>1950</v>
      </c>
      <c r="H38" s="7">
        <v>1</v>
      </c>
      <c r="I38" s="11">
        <f t="shared" si="2"/>
        <v>32734</v>
      </c>
      <c r="J38" s="11">
        <f t="shared" si="3"/>
        <v>32734</v>
      </c>
      <c r="K38" s="11">
        <f t="shared" si="4"/>
        <v>0</v>
      </c>
      <c r="L38" s="11">
        <f>VLOOKUP(A38,Sheet4!$A$6:$J$152,3,0)</f>
        <v>20</v>
      </c>
      <c r="M38" s="11">
        <f>VLOOKUP(A38,Sheet4!$A$6:$J$152,4,0)</f>
        <v>1116</v>
      </c>
      <c r="N38" s="11">
        <f>VLOOKUP(A38,Sheet4!$A$6:$J$152,5,0)</f>
        <v>884</v>
      </c>
      <c r="O38" s="11">
        <v>1150</v>
      </c>
      <c r="P38" s="11">
        <v>1</v>
      </c>
      <c r="Q38" s="11">
        <f>VLOOKUP(A38,Sheet4!$A$6:$J$152,8,0)</f>
        <v>102</v>
      </c>
      <c r="R38" s="11">
        <f>VLOOKUP(A38,Sheet4!$A$6:$J$152,9,0)</f>
        <v>102</v>
      </c>
      <c r="S38" s="11">
        <f>VLOOKUP(A38,Sheet4!$A$6:$J$152,10,0)</f>
        <v>0</v>
      </c>
      <c r="T38" s="11">
        <v>-52</v>
      </c>
      <c r="U38" s="11">
        <f t="shared" si="8"/>
        <v>32784</v>
      </c>
      <c r="V38" s="11">
        <f t="shared" si="13"/>
        <v>26216</v>
      </c>
      <c r="W38" s="11">
        <f t="shared" si="14"/>
        <v>9575</v>
      </c>
      <c r="X38" s="11">
        <f t="shared" si="15"/>
        <v>16641</v>
      </c>
      <c r="Y38" s="11">
        <v>6568</v>
      </c>
      <c r="Z38" s="39" t="s">
        <v>80</v>
      </c>
    </row>
    <row r="39" spans="1:27" ht="28.5" hidden="1">
      <c r="A39" s="7" t="s">
        <v>81</v>
      </c>
      <c r="B39" s="7">
        <v>604007</v>
      </c>
      <c r="C39" s="11">
        <f t="shared" si="1"/>
        <v>189569</v>
      </c>
      <c r="D39" s="11">
        <f>VLOOKUP(A39,Sheet2!$A$6:$C$212,2,0)</f>
        <v>134330</v>
      </c>
      <c r="E39" s="11">
        <f>VLOOKUP(A39,Sheet2!$A$6:$C$212,3,0)</f>
        <v>55239</v>
      </c>
      <c r="F39" s="12">
        <v>1150</v>
      </c>
      <c r="G39" s="12">
        <v>1950</v>
      </c>
      <c r="H39" s="7">
        <v>1</v>
      </c>
      <c r="I39" s="11">
        <f t="shared" si="2"/>
        <v>26220</v>
      </c>
      <c r="J39" s="11">
        <f t="shared" si="3"/>
        <v>26220</v>
      </c>
      <c r="K39" s="11">
        <f t="shared" si="4"/>
        <v>0</v>
      </c>
      <c r="L39" s="11">
        <f>VLOOKUP(A39,Sheet4!$A$6:$J$152,3,0)</f>
        <v>35</v>
      </c>
      <c r="M39" s="11">
        <f>VLOOKUP(A39,Sheet4!$A$6:$J$152,4,0)</f>
        <v>1785</v>
      </c>
      <c r="N39" s="11">
        <f>VLOOKUP(A39,Sheet4!$A$6:$J$152,5,0)</f>
        <v>1715</v>
      </c>
      <c r="O39" s="11">
        <v>1150</v>
      </c>
      <c r="P39" s="11">
        <v>1</v>
      </c>
      <c r="Q39" s="11">
        <f>VLOOKUP(A39,Sheet4!$A$6:$J$152,8,0)</f>
        <v>197</v>
      </c>
      <c r="R39" s="11">
        <f>VLOOKUP(A39,Sheet4!$A$6:$J$152,9,0)</f>
        <v>197</v>
      </c>
      <c r="S39" s="11">
        <f>VLOOKUP(A39,Sheet4!$A$6:$J$152,10,0)</f>
        <v>0</v>
      </c>
      <c r="T39" s="11">
        <v>-107</v>
      </c>
      <c r="U39" s="11">
        <f t="shared" si="8"/>
        <v>26310</v>
      </c>
      <c r="V39" s="11">
        <f t="shared" si="13"/>
        <v>21027</v>
      </c>
      <c r="W39" s="11">
        <f t="shared" si="14"/>
        <v>7680</v>
      </c>
      <c r="X39" s="11">
        <f t="shared" si="15"/>
        <v>13347</v>
      </c>
      <c r="Y39" s="11">
        <v>5283</v>
      </c>
      <c r="Z39" s="39" t="s">
        <v>80</v>
      </c>
    </row>
    <row r="40" spans="1:27" hidden="1">
      <c r="A40" s="31" t="s">
        <v>82</v>
      </c>
      <c r="B40" s="31"/>
      <c r="C40" s="32">
        <f t="shared" si="1"/>
        <v>4501</v>
      </c>
      <c r="D40" s="32">
        <f>VLOOKUP(A40,Sheet2!$A$6:$C$212,2,0)</f>
        <v>3358</v>
      </c>
      <c r="E40" s="32">
        <f>VLOOKUP(A40,Sheet2!$A$6:$C$212,3,0)</f>
        <v>1143</v>
      </c>
      <c r="F40" s="33">
        <v>1150</v>
      </c>
      <c r="G40" s="33">
        <v>1950</v>
      </c>
      <c r="H40" s="31">
        <v>0.8</v>
      </c>
      <c r="I40" s="32">
        <f t="shared" si="2"/>
        <v>609</v>
      </c>
      <c r="J40" s="32">
        <f t="shared" si="3"/>
        <v>487</v>
      </c>
      <c r="K40" s="32">
        <f t="shared" si="4"/>
        <v>122</v>
      </c>
      <c r="L40" s="32">
        <f>VLOOKUP(A40,Sheet4!$A$6:$J$152,3,0)</f>
        <v>3</v>
      </c>
      <c r="M40" s="32">
        <f>VLOOKUP(A40,Sheet4!$A$6:$J$152,4,0)</f>
        <v>164</v>
      </c>
      <c r="N40" s="32">
        <f>VLOOKUP(A40,Sheet4!$A$6:$J$152,5,0)</f>
        <v>136</v>
      </c>
      <c r="O40" s="32">
        <v>1150</v>
      </c>
      <c r="P40" s="31">
        <v>0.8</v>
      </c>
      <c r="Q40" s="32">
        <f>VLOOKUP(A40,Sheet4!$A$6:$J$152,8,0)</f>
        <v>16</v>
      </c>
      <c r="R40" s="32">
        <f>VLOOKUP(A40,Sheet4!$A$6:$J$152,9,0)</f>
        <v>13</v>
      </c>
      <c r="S40" s="32">
        <f>VLOOKUP(A40,Sheet4!$A$6:$J$152,10,0)</f>
        <v>3</v>
      </c>
      <c r="T40" s="32"/>
      <c r="U40" s="32">
        <f t="shared" si="8"/>
        <v>500</v>
      </c>
      <c r="V40" s="32">
        <f>SUM(V41)</f>
        <v>500</v>
      </c>
      <c r="W40" s="32">
        <f>SUM(W41)</f>
        <v>183</v>
      </c>
      <c r="X40" s="32">
        <f>SUM(X41)</f>
        <v>317</v>
      </c>
      <c r="Y40" s="32"/>
      <c r="Z40" s="38"/>
      <c r="AA40" s="3">
        <v>1</v>
      </c>
    </row>
    <row r="41" spans="1:27" hidden="1">
      <c r="A41" s="7" t="s">
        <v>82</v>
      </c>
      <c r="B41" s="7">
        <v>604008</v>
      </c>
      <c r="C41" s="11">
        <f t="shared" si="1"/>
        <v>4501</v>
      </c>
      <c r="D41" s="11">
        <f>VLOOKUP(A41,Sheet2!$A$6:$C$212,2,0)</f>
        <v>3358</v>
      </c>
      <c r="E41" s="11">
        <f>VLOOKUP(A41,Sheet2!$A$6:$C$212,3,0)</f>
        <v>1143</v>
      </c>
      <c r="F41" s="12">
        <v>1150</v>
      </c>
      <c r="G41" s="12">
        <v>1950</v>
      </c>
      <c r="H41" s="7">
        <v>0.8</v>
      </c>
      <c r="I41" s="11">
        <f t="shared" si="2"/>
        <v>609</v>
      </c>
      <c r="J41" s="11">
        <f t="shared" si="3"/>
        <v>487</v>
      </c>
      <c r="K41" s="11">
        <f t="shared" si="4"/>
        <v>122</v>
      </c>
      <c r="L41" s="11">
        <f>VLOOKUP(A41,Sheet4!$A$6:$J$152,3,0)</f>
        <v>3</v>
      </c>
      <c r="M41" s="11">
        <f>VLOOKUP(A41,Sheet4!$A$6:$J$152,4,0)</f>
        <v>164</v>
      </c>
      <c r="N41" s="11">
        <f>VLOOKUP(A41,Sheet4!$A$6:$J$152,5,0)</f>
        <v>136</v>
      </c>
      <c r="O41" s="11">
        <v>1150</v>
      </c>
      <c r="P41" s="11">
        <v>0.8</v>
      </c>
      <c r="Q41" s="11">
        <f>VLOOKUP(A41,Sheet4!$A$6:$J$152,8,0)</f>
        <v>16</v>
      </c>
      <c r="R41" s="11">
        <f>VLOOKUP(A41,Sheet4!$A$6:$J$152,9,0)</f>
        <v>13</v>
      </c>
      <c r="S41" s="11">
        <f>VLOOKUP(A41,Sheet4!$A$6:$J$152,10,0)</f>
        <v>3</v>
      </c>
      <c r="T41" s="11"/>
      <c r="U41" s="11">
        <f t="shared" si="8"/>
        <v>500</v>
      </c>
      <c r="V41" s="11">
        <f>U41-Y41</f>
        <v>500</v>
      </c>
      <c r="W41" s="11">
        <f>ROUND(417750*V41/$V$5,0)</f>
        <v>183</v>
      </c>
      <c r="X41" s="11">
        <f>V41-W41</f>
        <v>317</v>
      </c>
      <c r="Y41" s="11"/>
      <c r="Z41" s="39"/>
    </row>
    <row r="42" spans="1:27" hidden="1">
      <c r="A42" s="31" t="s">
        <v>83</v>
      </c>
      <c r="B42" s="31"/>
      <c r="C42" s="32">
        <f t="shared" si="1"/>
        <v>498376</v>
      </c>
      <c r="D42" s="32">
        <f>SUM(D43:D47)</f>
        <v>361980</v>
      </c>
      <c r="E42" s="32">
        <f>SUM(E43:E47)</f>
        <v>136396</v>
      </c>
      <c r="F42" s="33">
        <v>1150</v>
      </c>
      <c r="G42" s="33">
        <v>1950</v>
      </c>
      <c r="H42" s="31" t="s">
        <v>44</v>
      </c>
      <c r="I42" s="32">
        <f>SUM(I43:I47)</f>
        <v>68225</v>
      </c>
      <c r="J42" s="32">
        <f>SUM(J43:J47)</f>
        <v>34112</v>
      </c>
      <c r="K42" s="32">
        <f t="shared" si="4"/>
        <v>34113</v>
      </c>
      <c r="L42" s="32">
        <v>0</v>
      </c>
      <c r="M42" s="32">
        <v>0</v>
      </c>
      <c r="N42" s="32">
        <v>0</v>
      </c>
      <c r="O42" s="32">
        <v>1150</v>
      </c>
      <c r="P42" s="31" t="s">
        <v>44</v>
      </c>
      <c r="Q42" s="32">
        <v>0</v>
      </c>
      <c r="R42" s="32">
        <v>0</v>
      </c>
      <c r="S42" s="32">
        <v>0</v>
      </c>
      <c r="T42" s="32"/>
      <c r="U42" s="32">
        <f t="shared" si="8"/>
        <v>34112</v>
      </c>
      <c r="V42" s="32">
        <f>SUM(V43:V47)</f>
        <v>32112</v>
      </c>
      <c r="W42" s="32">
        <f>SUM(W43:W47)</f>
        <v>11728</v>
      </c>
      <c r="X42" s="32">
        <f>SUM(X43:X47)</f>
        <v>20384</v>
      </c>
      <c r="Y42" s="32">
        <f>SUM(Y43:Y47)</f>
        <v>2000</v>
      </c>
      <c r="Z42" s="38"/>
      <c r="AA42" s="3">
        <v>1</v>
      </c>
    </row>
    <row r="43" spans="1:27" hidden="1">
      <c r="A43" s="17" t="s">
        <v>84</v>
      </c>
      <c r="B43" s="17">
        <v>605001</v>
      </c>
      <c r="C43" s="11">
        <f t="shared" si="1"/>
        <v>0</v>
      </c>
      <c r="D43" s="11">
        <f>VLOOKUP(A43,Sheet2!$A$6:$C$212,2,0)</f>
        <v>0</v>
      </c>
      <c r="E43" s="11">
        <f>VLOOKUP(A43,Sheet2!$A$6:$C$212,3,0)</f>
        <v>0</v>
      </c>
      <c r="F43" s="12">
        <v>1150</v>
      </c>
      <c r="G43" s="12">
        <v>1950</v>
      </c>
      <c r="H43" s="7">
        <v>0.5</v>
      </c>
      <c r="I43" s="11">
        <f t="shared" si="2"/>
        <v>0</v>
      </c>
      <c r="J43" s="11">
        <f t="shared" si="3"/>
        <v>0</v>
      </c>
      <c r="K43" s="11">
        <f t="shared" si="4"/>
        <v>0</v>
      </c>
      <c r="L43" s="11">
        <v>0</v>
      </c>
      <c r="M43" s="11">
        <v>0</v>
      </c>
      <c r="N43" s="11">
        <v>0</v>
      </c>
      <c r="O43" s="11">
        <v>1150</v>
      </c>
      <c r="P43" s="11">
        <v>0.5</v>
      </c>
      <c r="Q43" s="11">
        <v>0</v>
      </c>
      <c r="R43" s="11">
        <v>0</v>
      </c>
      <c r="S43" s="11">
        <v>0</v>
      </c>
      <c r="T43" s="11"/>
      <c r="U43" s="11">
        <f t="shared" si="8"/>
        <v>0</v>
      </c>
      <c r="V43" s="11">
        <f>U43-Y43</f>
        <v>0</v>
      </c>
      <c r="W43" s="11">
        <f>ROUND(417750*V43/$V$5,0)</f>
        <v>0</v>
      </c>
      <c r="X43" s="11">
        <f>V43-W43</f>
        <v>0</v>
      </c>
      <c r="Y43" s="11"/>
      <c r="Z43" s="39"/>
    </row>
    <row r="44" spans="1:27" hidden="1">
      <c r="A44" s="7" t="s">
        <v>85</v>
      </c>
      <c r="B44" s="7">
        <v>605002</v>
      </c>
      <c r="C44" s="11">
        <f t="shared" si="1"/>
        <v>103697</v>
      </c>
      <c r="D44" s="11">
        <f>VLOOKUP(A44,Sheet2!$A$6:$C$212,2,0)</f>
        <v>76437</v>
      </c>
      <c r="E44" s="11">
        <f>VLOOKUP(A44,Sheet2!$A$6:$C$212,3,0)</f>
        <v>27260</v>
      </c>
      <c r="F44" s="12">
        <v>1150</v>
      </c>
      <c r="G44" s="12">
        <v>1950</v>
      </c>
      <c r="H44" s="7">
        <v>0.5</v>
      </c>
      <c r="I44" s="11">
        <f t="shared" si="2"/>
        <v>14106</v>
      </c>
      <c r="J44" s="11">
        <f t="shared" si="3"/>
        <v>7053</v>
      </c>
      <c r="K44" s="11">
        <f t="shared" si="4"/>
        <v>7053</v>
      </c>
      <c r="L44" s="11">
        <v>0</v>
      </c>
      <c r="M44" s="11">
        <v>0</v>
      </c>
      <c r="N44" s="11">
        <v>0</v>
      </c>
      <c r="O44" s="11">
        <v>1150</v>
      </c>
      <c r="P44" s="11">
        <v>0.5</v>
      </c>
      <c r="Q44" s="11">
        <v>0</v>
      </c>
      <c r="R44" s="11">
        <v>0</v>
      </c>
      <c r="S44" s="11">
        <v>0</v>
      </c>
      <c r="T44" s="11"/>
      <c r="U44" s="11">
        <f t="shared" si="8"/>
        <v>7053</v>
      </c>
      <c r="V44" s="11">
        <f>U44-Y44</f>
        <v>7053</v>
      </c>
      <c r="W44" s="11">
        <f>ROUND(417750*V44/$V$5,0)</f>
        <v>2576</v>
      </c>
      <c r="X44" s="11">
        <f>V44-W44</f>
        <v>4477</v>
      </c>
      <c r="Y44" s="11"/>
      <c r="Z44" s="39"/>
    </row>
    <row r="45" spans="1:27" hidden="1">
      <c r="A45" s="7" t="s">
        <v>86</v>
      </c>
      <c r="B45" s="7">
        <v>605003</v>
      </c>
      <c r="C45" s="11">
        <f t="shared" si="1"/>
        <v>280713</v>
      </c>
      <c r="D45" s="11">
        <f>VLOOKUP(A45,Sheet2!$A$6:$C$212,2,0)</f>
        <v>204502</v>
      </c>
      <c r="E45" s="11">
        <f>VLOOKUP(A45,Sheet2!$A$6:$C$212,3,0)</f>
        <v>76211</v>
      </c>
      <c r="F45" s="12">
        <v>1150</v>
      </c>
      <c r="G45" s="12">
        <v>1950</v>
      </c>
      <c r="H45" s="7">
        <v>0.5</v>
      </c>
      <c r="I45" s="11">
        <f t="shared" si="2"/>
        <v>38379</v>
      </c>
      <c r="J45" s="11">
        <f t="shared" si="3"/>
        <v>19189</v>
      </c>
      <c r="K45" s="11">
        <f t="shared" si="4"/>
        <v>19190</v>
      </c>
      <c r="L45" s="11">
        <v>0</v>
      </c>
      <c r="M45" s="11">
        <v>0</v>
      </c>
      <c r="N45" s="11">
        <v>0</v>
      </c>
      <c r="O45" s="11">
        <v>1150</v>
      </c>
      <c r="P45" s="11">
        <v>0.5</v>
      </c>
      <c r="Q45" s="11">
        <v>0</v>
      </c>
      <c r="R45" s="11">
        <v>0</v>
      </c>
      <c r="S45" s="11">
        <v>0</v>
      </c>
      <c r="T45" s="11"/>
      <c r="U45" s="11">
        <f t="shared" si="8"/>
        <v>19189</v>
      </c>
      <c r="V45" s="11">
        <f>U45-Y45</f>
        <v>17189</v>
      </c>
      <c r="W45" s="11">
        <f>ROUND(417750*V45/$V$5,0)</f>
        <v>6278</v>
      </c>
      <c r="X45" s="11">
        <f>V45-W45</f>
        <v>10911</v>
      </c>
      <c r="Y45" s="11">
        <v>2000</v>
      </c>
      <c r="Z45" s="39"/>
    </row>
    <row r="46" spans="1:27" hidden="1">
      <c r="A46" s="7" t="s">
        <v>87</v>
      </c>
      <c r="B46" s="7">
        <v>605005</v>
      </c>
      <c r="C46" s="11">
        <f t="shared" si="1"/>
        <v>43965</v>
      </c>
      <c r="D46" s="11">
        <f>VLOOKUP(A46,Sheet2!$A$6:$C$212,2,0)</f>
        <v>31951</v>
      </c>
      <c r="E46" s="11">
        <f>VLOOKUP(A46,Sheet2!$A$6:$C$212,3,0)</f>
        <v>12014</v>
      </c>
      <c r="F46" s="12">
        <v>1150</v>
      </c>
      <c r="G46" s="12">
        <v>1950</v>
      </c>
      <c r="H46" s="7">
        <v>0.5</v>
      </c>
      <c r="I46" s="11">
        <f t="shared" si="2"/>
        <v>6017</v>
      </c>
      <c r="J46" s="11">
        <f t="shared" si="3"/>
        <v>3009</v>
      </c>
      <c r="K46" s="11">
        <f t="shared" si="4"/>
        <v>3008</v>
      </c>
      <c r="L46" s="11">
        <v>0</v>
      </c>
      <c r="M46" s="11">
        <v>0</v>
      </c>
      <c r="N46" s="11">
        <v>0</v>
      </c>
      <c r="O46" s="11">
        <v>1150</v>
      </c>
      <c r="P46" s="11">
        <v>0.5</v>
      </c>
      <c r="Q46" s="11">
        <v>0</v>
      </c>
      <c r="R46" s="11">
        <v>0</v>
      </c>
      <c r="S46" s="11">
        <v>0</v>
      </c>
      <c r="T46" s="11"/>
      <c r="U46" s="11">
        <f t="shared" si="8"/>
        <v>3009</v>
      </c>
      <c r="V46" s="11">
        <f>U46-Y46</f>
        <v>3009</v>
      </c>
      <c r="W46" s="11">
        <f>ROUND(417750*V46/$V$5,0)</f>
        <v>1099</v>
      </c>
      <c r="X46" s="11">
        <f>V46-W46</f>
        <v>1910</v>
      </c>
      <c r="Y46" s="11"/>
      <c r="Z46" s="39"/>
    </row>
    <row r="47" spans="1:27" hidden="1">
      <c r="A47" s="7" t="s">
        <v>88</v>
      </c>
      <c r="B47" s="7">
        <v>605006</v>
      </c>
      <c r="C47" s="11">
        <f t="shared" si="1"/>
        <v>70001</v>
      </c>
      <c r="D47" s="11">
        <f>VLOOKUP(A47,Sheet2!$A$6:$C$212,2,0)</f>
        <v>49090</v>
      </c>
      <c r="E47" s="11">
        <f>VLOOKUP(A47,Sheet2!$A$6:$C$212,3,0)</f>
        <v>20911</v>
      </c>
      <c r="F47" s="12">
        <v>1150</v>
      </c>
      <c r="G47" s="12">
        <v>1950</v>
      </c>
      <c r="H47" s="7">
        <v>0.5</v>
      </c>
      <c r="I47" s="11">
        <f t="shared" si="2"/>
        <v>9723</v>
      </c>
      <c r="J47" s="11">
        <f t="shared" si="3"/>
        <v>4861</v>
      </c>
      <c r="K47" s="11">
        <f t="shared" si="4"/>
        <v>4862</v>
      </c>
      <c r="L47" s="11">
        <v>0</v>
      </c>
      <c r="M47" s="11">
        <v>0</v>
      </c>
      <c r="N47" s="11">
        <v>0</v>
      </c>
      <c r="O47" s="11">
        <v>1150</v>
      </c>
      <c r="P47" s="11">
        <v>0.5</v>
      </c>
      <c r="Q47" s="11">
        <v>0</v>
      </c>
      <c r="R47" s="11">
        <v>0</v>
      </c>
      <c r="S47" s="11">
        <v>0</v>
      </c>
      <c r="T47" s="11"/>
      <c r="U47" s="11">
        <f t="shared" si="8"/>
        <v>4861</v>
      </c>
      <c r="V47" s="11">
        <f>U47-Y47</f>
        <v>4861</v>
      </c>
      <c r="W47" s="11">
        <f>ROUND(417750*V47/$V$5,0)</f>
        <v>1775</v>
      </c>
      <c r="X47" s="11">
        <f>V47-W47</f>
        <v>3086</v>
      </c>
      <c r="Y47" s="11"/>
      <c r="Z47" s="39"/>
    </row>
    <row r="48" spans="1:27" hidden="1">
      <c r="A48" s="31" t="s">
        <v>89</v>
      </c>
      <c r="B48" s="31"/>
      <c r="C48" s="32">
        <f t="shared" si="1"/>
        <v>255987</v>
      </c>
      <c r="D48" s="32">
        <f>VLOOKUP(A48,Sheet2!$A$6:$C$212,2,0)</f>
        <v>181618</v>
      </c>
      <c r="E48" s="32">
        <f>VLOOKUP(A48,Sheet2!$A$6:$C$212,3,0)</f>
        <v>74369</v>
      </c>
      <c r="F48" s="33">
        <v>1150</v>
      </c>
      <c r="G48" s="33">
        <v>1950</v>
      </c>
      <c r="H48" s="31">
        <v>0.5</v>
      </c>
      <c r="I48" s="32">
        <f t="shared" si="2"/>
        <v>35388</v>
      </c>
      <c r="J48" s="32">
        <f t="shared" si="3"/>
        <v>17694</v>
      </c>
      <c r="K48" s="32">
        <f t="shared" si="4"/>
        <v>17694</v>
      </c>
      <c r="L48" s="32">
        <v>0</v>
      </c>
      <c r="M48" s="32">
        <v>0</v>
      </c>
      <c r="N48" s="32">
        <v>0</v>
      </c>
      <c r="O48" s="32">
        <v>1150</v>
      </c>
      <c r="P48" s="31">
        <v>0.5</v>
      </c>
      <c r="Q48" s="32">
        <v>0</v>
      </c>
      <c r="R48" s="32">
        <v>0</v>
      </c>
      <c r="S48" s="32">
        <v>0</v>
      </c>
      <c r="T48" s="32"/>
      <c r="U48" s="32">
        <f t="shared" si="8"/>
        <v>17694</v>
      </c>
      <c r="V48" s="32">
        <f>SUM(V49)</f>
        <v>15694</v>
      </c>
      <c r="W48" s="32">
        <f>SUM(W49)</f>
        <v>5732</v>
      </c>
      <c r="X48" s="32">
        <f>SUM(X49)</f>
        <v>9962</v>
      </c>
      <c r="Y48" s="32">
        <f>SUM(Y49)</f>
        <v>2000</v>
      </c>
      <c r="Z48" s="38"/>
      <c r="AA48" s="3">
        <v>1</v>
      </c>
    </row>
    <row r="49" spans="1:27" hidden="1">
      <c r="A49" s="7" t="s">
        <v>89</v>
      </c>
      <c r="B49" s="7">
        <v>605004</v>
      </c>
      <c r="C49" s="11">
        <f t="shared" si="1"/>
        <v>255987</v>
      </c>
      <c r="D49" s="11">
        <f>VLOOKUP(A49,Sheet2!$A$6:$C$212,2,0)</f>
        <v>181618</v>
      </c>
      <c r="E49" s="11">
        <f>VLOOKUP(A49,Sheet2!$A$6:$C$212,3,0)</f>
        <v>74369</v>
      </c>
      <c r="F49" s="12">
        <v>1150</v>
      </c>
      <c r="G49" s="12">
        <v>1950</v>
      </c>
      <c r="H49" s="7">
        <v>0.5</v>
      </c>
      <c r="I49" s="11">
        <f t="shared" si="2"/>
        <v>35388</v>
      </c>
      <c r="J49" s="11">
        <f t="shared" si="3"/>
        <v>17694</v>
      </c>
      <c r="K49" s="11">
        <f t="shared" si="4"/>
        <v>17694</v>
      </c>
      <c r="L49" s="11">
        <v>0</v>
      </c>
      <c r="M49" s="11">
        <v>0</v>
      </c>
      <c r="N49" s="11">
        <v>0</v>
      </c>
      <c r="O49" s="11">
        <v>1150</v>
      </c>
      <c r="P49" s="11">
        <v>0.5</v>
      </c>
      <c r="Q49" s="11">
        <v>0</v>
      </c>
      <c r="R49" s="11">
        <v>0</v>
      </c>
      <c r="S49" s="11">
        <v>0</v>
      </c>
      <c r="T49" s="11"/>
      <c r="U49" s="11">
        <f t="shared" si="8"/>
        <v>17694</v>
      </c>
      <c r="V49" s="11">
        <f>U49-Y49</f>
        <v>15694</v>
      </c>
      <c r="W49" s="11">
        <f>ROUND(417750*V49/$V$5,0)</f>
        <v>5732</v>
      </c>
      <c r="X49" s="11">
        <f>V49-W49</f>
        <v>9962</v>
      </c>
      <c r="Y49" s="11">
        <v>2000</v>
      </c>
      <c r="Z49" s="39"/>
    </row>
    <row r="50" spans="1:27" hidden="1">
      <c r="A50" s="31" t="s">
        <v>90</v>
      </c>
      <c r="B50" s="31"/>
      <c r="C50" s="32">
        <f t="shared" si="1"/>
        <v>209449</v>
      </c>
      <c r="D50" s="32">
        <f>SUM(D51:D57)</f>
        <v>146319</v>
      </c>
      <c r="E50" s="32">
        <f>SUM(E51:E57)</f>
        <v>63130</v>
      </c>
      <c r="F50" s="33">
        <v>1150</v>
      </c>
      <c r="G50" s="33">
        <v>1950</v>
      </c>
      <c r="H50" s="31" t="s">
        <v>44</v>
      </c>
      <c r="I50" s="32">
        <f t="shared" si="2"/>
        <v>29137</v>
      </c>
      <c r="J50" s="32">
        <f>SUM(J51:J57)</f>
        <v>23254</v>
      </c>
      <c r="K50" s="32">
        <f t="shared" si="4"/>
        <v>5883</v>
      </c>
      <c r="L50" s="32">
        <f>VLOOKUP(A50,Sheet4!$A$6:$J$152,3,0)</f>
        <v>150</v>
      </c>
      <c r="M50" s="32">
        <f>VLOOKUP(A50,Sheet4!$A$6:$J$152,4,0)</f>
        <v>5172</v>
      </c>
      <c r="N50" s="32">
        <f>VLOOKUP(A50,Sheet4!$A$6:$J$152,5,0)</f>
        <v>9828</v>
      </c>
      <c r="O50" s="32">
        <v>1150</v>
      </c>
      <c r="P50" s="31" t="s">
        <v>44</v>
      </c>
      <c r="Q50" s="32">
        <f>VLOOKUP(A50,Sheet4!$A$6:$J$152,8,0)</f>
        <v>1130</v>
      </c>
      <c r="R50" s="32">
        <f>VLOOKUP(A50,Sheet4!$A$6:$J$152,9,0)</f>
        <v>955</v>
      </c>
      <c r="S50" s="32">
        <f>VLOOKUP(A50,Sheet4!$A$6:$J$152,10,0)</f>
        <v>175</v>
      </c>
      <c r="T50" s="32"/>
      <c r="U50" s="32">
        <f t="shared" si="8"/>
        <v>24209</v>
      </c>
      <c r="V50" s="32">
        <f>SUM(V51:V57)</f>
        <v>24209</v>
      </c>
      <c r="W50" s="32">
        <f>SUM(W51:W57)</f>
        <v>8842</v>
      </c>
      <c r="X50" s="32">
        <f>SUM(X51:X57)</f>
        <v>15367</v>
      </c>
      <c r="Y50" s="32"/>
      <c r="Z50" s="38"/>
      <c r="AA50" s="3">
        <v>1</v>
      </c>
    </row>
    <row r="51" spans="1:27" hidden="1">
      <c r="A51" s="17" t="s">
        <v>91</v>
      </c>
      <c r="B51" s="17">
        <v>606001</v>
      </c>
      <c r="C51" s="11">
        <f t="shared" si="1"/>
        <v>0</v>
      </c>
      <c r="D51" s="11">
        <f>VLOOKUP(A51,Sheet2!$A$6:$C$212,2,0)</f>
        <v>0</v>
      </c>
      <c r="E51" s="11">
        <f>VLOOKUP(A51,Sheet2!$A$6:$C$212,3,0)</f>
        <v>0</v>
      </c>
      <c r="F51" s="12">
        <v>1150</v>
      </c>
      <c r="G51" s="12">
        <v>1950</v>
      </c>
      <c r="H51" s="7">
        <v>0.6</v>
      </c>
      <c r="I51" s="11">
        <f t="shared" si="2"/>
        <v>0</v>
      </c>
      <c r="J51" s="11">
        <f t="shared" si="3"/>
        <v>0</v>
      </c>
      <c r="K51" s="11">
        <f t="shared" si="4"/>
        <v>0</v>
      </c>
      <c r="L51" s="11">
        <v>0</v>
      </c>
      <c r="M51" s="11">
        <v>0</v>
      </c>
      <c r="N51" s="11">
        <v>0</v>
      </c>
      <c r="O51" s="11">
        <v>1150</v>
      </c>
      <c r="P51" s="11">
        <v>0.6</v>
      </c>
      <c r="Q51" s="11">
        <v>0</v>
      </c>
      <c r="R51" s="11">
        <v>0</v>
      </c>
      <c r="S51" s="11">
        <v>0</v>
      </c>
      <c r="T51" s="11"/>
      <c r="U51" s="11">
        <f t="shared" si="8"/>
        <v>0</v>
      </c>
      <c r="V51" s="11">
        <f t="shared" ref="V51:V57" si="16">U51-Y51</f>
        <v>0</v>
      </c>
      <c r="W51" s="11">
        <f t="shared" ref="W51:W57" si="17">ROUND(417750*V51/$V$5,0)</f>
        <v>0</v>
      </c>
      <c r="X51" s="11">
        <f t="shared" ref="X51:X57" si="18">V51-W51</f>
        <v>0</v>
      </c>
      <c r="Y51" s="11"/>
      <c r="Z51" s="39"/>
    </row>
    <row r="52" spans="1:27" hidden="1">
      <c r="A52" s="7" t="s">
        <v>92</v>
      </c>
      <c r="B52" s="7">
        <v>606002</v>
      </c>
      <c r="C52" s="11">
        <f t="shared" si="1"/>
        <v>35375</v>
      </c>
      <c r="D52" s="11">
        <f>VLOOKUP(A52,Sheet2!$A$6:$C$212,2,0)</f>
        <v>25109</v>
      </c>
      <c r="E52" s="11">
        <f>VLOOKUP(A52,Sheet2!$A$6:$C$212,3,0)</f>
        <v>10266</v>
      </c>
      <c r="F52" s="12">
        <v>1150</v>
      </c>
      <c r="G52" s="12">
        <v>1950</v>
      </c>
      <c r="H52" s="7">
        <v>0.6</v>
      </c>
      <c r="I52" s="11">
        <f t="shared" si="2"/>
        <v>4889</v>
      </c>
      <c r="J52" s="11">
        <f t="shared" si="3"/>
        <v>2934</v>
      </c>
      <c r="K52" s="11">
        <f t="shared" si="4"/>
        <v>1955</v>
      </c>
      <c r="L52" s="11">
        <f>VLOOKUP(A52,Sheet4!$A$6:$J$152,3,0)</f>
        <v>14</v>
      </c>
      <c r="M52" s="11">
        <f>VLOOKUP(A52,Sheet4!$A$6:$J$152,4,0)</f>
        <v>427</v>
      </c>
      <c r="N52" s="11">
        <f>VLOOKUP(A52,Sheet4!$A$6:$J$152,5,0)</f>
        <v>973</v>
      </c>
      <c r="O52" s="11">
        <v>1150</v>
      </c>
      <c r="P52" s="11">
        <v>0.6</v>
      </c>
      <c r="Q52" s="11">
        <f>VLOOKUP(A52,Sheet4!$A$6:$J$152,8,0)</f>
        <v>112</v>
      </c>
      <c r="R52" s="11">
        <f>VLOOKUP(A52,Sheet4!$A$6:$J$152,9,0)</f>
        <v>67</v>
      </c>
      <c r="S52" s="11">
        <f>VLOOKUP(A52,Sheet4!$A$6:$J$152,10,0)</f>
        <v>45</v>
      </c>
      <c r="T52" s="11"/>
      <c r="U52" s="11">
        <f t="shared" si="8"/>
        <v>3001</v>
      </c>
      <c r="V52" s="11">
        <f t="shared" si="16"/>
        <v>3001</v>
      </c>
      <c r="W52" s="11">
        <f t="shared" si="17"/>
        <v>1096</v>
      </c>
      <c r="X52" s="11">
        <f t="shared" si="18"/>
        <v>1905</v>
      </c>
      <c r="Y52" s="11"/>
      <c r="Z52" s="39"/>
    </row>
    <row r="53" spans="1:27" hidden="1">
      <c r="A53" s="7" t="s">
        <v>93</v>
      </c>
      <c r="B53" s="7">
        <v>606003</v>
      </c>
      <c r="C53" s="11">
        <f t="shared" si="1"/>
        <v>41691</v>
      </c>
      <c r="D53" s="11">
        <f>VLOOKUP(A53,Sheet2!$A$6:$C$212,2,0)</f>
        <v>28154</v>
      </c>
      <c r="E53" s="11">
        <f>VLOOKUP(A53,Sheet2!$A$6:$C$212,3,0)</f>
        <v>13537</v>
      </c>
      <c r="F53" s="12">
        <v>1150</v>
      </c>
      <c r="G53" s="12">
        <v>1950</v>
      </c>
      <c r="H53" s="7">
        <v>0.6</v>
      </c>
      <c r="I53" s="11">
        <f t="shared" si="2"/>
        <v>5877</v>
      </c>
      <c r="J53" s="11">
        <f t="shared" si="3"/>
        <v>3526</v>
      </c>
      <c r="K53" s="11">
        <f t="shared" si="4"/>
        <v>2351</v>
      </c>
      <c r="L53" s="11">
        <f>VLOOKUP(A53,Sheet4!$A$6:$J$152,3,0)</f>
        <v>8</v>
      </c>
      <c r="M53" s="11">
        <f>VLOOKUP(A53,Sheet4!$A$6:$J$152,4,0)</f>
        <v>512</v>
      </c>
      <c r="N53" s="11">
        <f>VLOOKUP(A53,Sheet4!$A$6:$J$152,5,0)</f>
        <v>288</v>
      </c>
      <c r="O53" s="11">
        <v>1150</v>
      </c>
      <c r="P53" s="11">
        <v>0.6</v>
      </c>
      <c r="Q53" s="11">
        <f>VLOOKUP(A53,Sheet4!$A$6:$J$152,8,0)</f>
        <v>33</v>
      </c>
      <c r="R53" s="11">
        <f>VLOOKUP(A53,Sheet4!$A$6:$J$152,9,0)</f>
        <v>20</v>
      </c>
      <c r="S53" s="11">
        <f>VLOOKUP(A53,Sheet4!$A$6:$J$152,10,0)</f>
        <v>13</v>
      </c>
      <c r="T53" s="11"/>
      <c r="U53" s="11">
        <f t="shared" si="8"/>
        <v>3546</v>
      </c>
      <c r="V53" s="11">
        <f t="shared" si="16"/>
        <v>3546</v>
      </c>
      <c r="W53" s="11">
        <f t="shared" si="17"/>
        <v>1295</v>
      </c>
      <c r="X53" s="11">
        <f t="shared" si="18"/>
        <v>2251</v>
      </c>
      <c r="Y53" s="11"/>
      <c r="Z53" s="39"/>
    </row>
    <row r="54" spans="1:27" hidden="1">
      <c r="A54" s="7" t="s">
        <v>94</v>
      </c>
      <c r="B54" s="7">
        <v>606004</v>
      </c>
      <c r="C54" s="11">
        <f t="shared" si="1"/>
        <v>33728</v>
      </c>
      <c r="D54" s="11">
        <f>VLOOKUP(A54,Sheet2!$A$6:$C$212,2,0)</f>
        <v>24277</v>
      </c>
      <c r="E54" s="11">
        <f>VLOOKUP(A54,Sheet2!$A$6:$C$212,3,0)</f>
        <v>9451</v>
      </c>
      <c r="F54" s="12">
        <v>1150</v>
      </c>
      <c r="G54" s="12">
        <v>1950</v>
      </c>
      <c r="H54" s="7">
        <v>0.8</v>
      </c>
      <c r="I54" s="11">
        <f t="shared" si="2"/>
        <v>4635</v>
      </c>
      <c r="J54" s="11">
        <f t="shared" si="3"/>
        <v>3708</v>
      </c>
      <c r="K54" s="11">
        <f t="shared" si="4"/>
        <v>927</v>
      </c>
      <c r="L54" s="11">
        <f>VLOOKUP(A54,Sheet4!$A$6:$J$152,3,0)</f>
        <v>39</v>
      </c>
      <c r="M54" s="11">
        <f>VLOOKUP(A54,Sheet4!$A$6:$J$152,4,0)</f>
        <v>1431</v>
      </c>
      <c r="N54" s="11">
        <f>VLOOKUP(A54,Sheet4!$A$6:$J$152,5,0)</f>
        <v>2469</v>
      </c>
      <c r="O54" s="11">
        <v>1150</v>
      </c>
      <c r="P54" s="11">
        <v>0.8</v>
      </c>
      <c r="Q54" s="11">
        <f>VLOOKUP(A54,Sheet4!$A$6:$J$152,8,0)</f>
        <v>284</v>
      </c>
      <c r="R54" s="11">
        <f>VLOOKUP(A54,Sheet4!$A$6:$J$152,9,0)</f>
        <v>227</v>
      </c>
      <c r="S54" s="11">
        <f>VLOOKUP(A54,Sheet4!$A$6:$J$152,10,0)</f>
        <v>57</v>
      </c>
      <c r="T54" s="11"/>
      <c r="U54" s="11">
        <f t="shared" si="8"/>
        <v>3935</v>
      </c>
      <c r="V54" s="11">
        <f t="shared" si="16"/>
        <v>3935</v>
      </c>
      <c r="W54" s="11">
        <f t="shared" si="17"/>
        <v>1437</v>
      </c>
      <c r="X54" s="11">
        <f t="shared" si="18"/>
        <v>2498</v>
      </c>
      <c r="Y54" s="11"/>
      <c r="Z54" s="39"/>
    </row>
    <row r="55" spans="1:27" hidden="1">
      <c r="A55" s="7" t="s">
        <v>95</v>
      </c>
      <c r="B55" s="7">
        <v>606005</v>
      </c>
      <c r="C55" s="11">
        <f t="shared" si="1"/>
        <v>51820</v>
      </c>
      <c r="D55" s="11">
        <f>VLOOKUP(A55,Sheet2!$A$6:$C$212,2,0)</f>
        <v>36176</v>
      </c>
      <c r="E55" s="11">
        <f>VLOOKUP(A55,Sheet2!$A$6:$C$212,3,0)</f>
        <v>15644</v>
      </c>
      <c r="F55" s="12">
        <v>1150</v>
      </c>
      <c r="G55" s="12">
        <v>1950</v>
      </c>
      <c r="H55" s="7">
        <v>1</v>
      </c>
      <c r="I55" s="11">
        <f t="shared" si="2"/>
        <v>7211</v>
      </c>
      <c r="J55" s="11">
        <f t="shared" si="3"/>
        <v>7211</v>
      </c>
      <c r="K55" s="11">
        <f t="shared" si="4"/>
        <v>0</v>
      </c>
      <c r="L55" s="11">
        <f>VLOOKUP(A55,Sheet4!$A$6:$J$152,3,0)</f>
        <v>37</v>
      </c>
      <c r="M55" s="11">
        <f>VLOOKUP(A55,Sheet4!$A$6:$J$152,4,0)</f>
        <v>1317</v>
      </c>
      <c r="N55" s="11">
        <f>VLOOKUP(A55,Sheet4!$A$6:$J$152,5,0)</f>
        <v>2383</v>
      </c>
      <c r="O55" s="11">
        <v>1150</v>
      </c>
      <c r="P55" s="11">
        <v>1</v>
      </c>
      <c r="Q55" s="11">
        <f>VLOOKUP(A55,Sheet4!$A$6:$J$152,8,0)</f>
        <v>274</v>
      </c>
      <c r="R55" s="11">
        <f>VLOOKUP(A55,Sheet4!$A$6:$J$152,9,0)</f>
        <v>274</v>
      </c>
      <c r="S55" s="11">
        <f>VLOOKUP(A55,Sheet4!$A$6:$J$152,10,0)</f>
        <v>0</v>
      </c>
      <c r="T55" s="11"/>
      <c r="U55" s="11">
        <f t="shared" si="8"/>
        <v>7485</v>
      </c>
      <c r="V55" s="11">
        <f t="shared" si="16"/>
        <v>7485</v>
      </c>
      <c r="W55" s="11">
        <f t="shared" si="17"/>
        <v>2734</v>
      </c>
      <c r="X55" s="11">
        <f t="shared" si="18"/>
        <v>4751</v>
      </c>
      <c r="Y55" s="11"/>
      <c r="Z55" s="39"/>
    </row>
    <row r="56" spans="1:27" hidden="1">
      <c r="A56" s="7" t="s">
        <v>96</v>
      </c>
      <c r="B56" s="20">
        <v>606008</v>
      </c>
      <c r="C56" s="11">
        <f t="shared" si="1"/>
        <v>23188</v>
      </c>
      <c r="D56" s="11">
        <f>VLOOKUP(A56,Sheet2!$A$6:$C$212,2,0)</f>
        <v>15908</v>
      </c>
      <c r="E56" s="11">
        <f>VLOOKUP(A56,Sheet2!$A$6:$C$212,3,0)</f>
        <v>7280</v>
      </c>
      <c r="F56" s="12">
        <v>1150</v>
      </c>
      <c r="G56" s="12">
        <v>1950</v>
      </c>
      <c r="H56" s="7">
        <v>0.8</v>
      </c>
      <c r="I56" s="11">
        <f t="shared" si="2"/>
        <v>3249</v>
      </c>
      <c r="J56" s="11">
        <f t="shared" si="3"/>
        <v>2599</v>
      </c>
      <c r="K56" s="11">
        <f t="shared" si="4"/>
        <v>650</v>
      </c>
      <c r="L56" s="11">
        <f>VLOOKUP(A56,Sheet4!$A$6:$J$152,3,0)</f>
        <v>33</v>
      </c>
      <c r="M56" s="11">
        <f>VLOOKUP(A56,Sheet4!$A$6:$J$152,4,0)</f>
        <v>675</v>
      </c>
      <c r="N56" s="11">
        <f>VLOOKUP(A56,Sheet4!$A$6:$J$152,5,0)</f>
        <v>2625</v>
      </c>
      <c r="O56" s="11">
        <v>1150</v>
      </c>
      <c r="P56" s="11">
        <v>0.8</v>
      </c>
      <c r="Q56" s="11">
        <f>VLOOKUP(A56,Sheet4!$A$6:$J$152,8,0)</f>
        <v>302</v>
      </c>
      <c r="R56" s="11">
        <f>VLOOKUP(A56,Sheet4!$A$6:$J$152,9,0)</f>
        <v>242</v>
      </c>
      <c r="S56" s="11">
        <f>VLOOKUP(A56,Sheet4!$A$6:$J$152,10,0)</f>
        <v>60</v>
      </c>
      <c r="T56" s="11"/>
      <c r="U56" s="11">
        <f t="shared" si="8"/>
        <v>2841</v>
      </c>
      <c r="V56" s="11">
        <f t="shared" si="16"/>
        <v>2841</v>
      </c>
      <c r="W56" s="11">
        <f t="shared" si="17"/>
        <v>1038</v>
      </c>
      <c r="X56" s="11">
        <f t="shared" si="18"/>
        <v>1803</v>
      </c>
      <c r="Y56" s="11"/>
      <c r="Z56" s="39"/>
    </row>
    <row r="57" spans="1:27" hidden="1">
      <c r="A57" s="7" t="s">
        <v>97</v>
      </c>
      <c r="B57" s="20">
        <v>606010</v>
      </c>
      <c r="C57" s="11">
        <f t="shared" si="1"/>
        <v>23647</v>
      </c>
      <c r="D57" s="11">
        <f>VLOOKUP(A57,Sheet2!$A$6:$C$212,2,0)</f>
        <v>16695</v>
      </c>
      <c r="E57" s="11">
        <f>VLOOKUP(A57,Sheet2!$A$6:$C$212,3,0)</f>
        <v>6952</v>
      </c>
      <c r="F57" s="12">
        <v>1150</v>
      </c>
      <c r="G57" s="12">
        <v>1950</v>
      </c>
      <c r="H57" s="7">
        <v>1</v>
      </c>
      <c r="I57" s="11">
        <f t="shared" si="2"/>
        <v>3276</v>
      </c>
      <c r="J57" s="11">
        <f t="shared" si="3"/>
        <v>3276</v>
      </c>
      <c r="K57" s="11">
        <f t="shared" si="4"/>
        <v>0</v>
      </c>
      <c r="L57" s="11">
        <f>VLOOKUP(A57,Sheet4!$A$6:$J$152,3,0)</f>
        <v>19</v>
      </c>
      <c r="M57" s="11">
        <f>VLOOKUP(A57,Sheet4!$A$6:$J$152,4,0)</f>
        <v>810</v>
      </c>
      <c r="N57" s="11">
        <f>VLOOKUP(A57,Sheet4!$A$6:$J$152,5,0)</f>
        <v>1090</v>
      </c>
      <c r="O57" s="11">
        <v>1150</v>
      </c>
      <c r="P57" s="11">
        <v>1</v>
      </c>
      <c r="Q57" s="11">
        <f>VLOOKUP(A57,Sheet4!$A$6:$J$152,8,0)</f>
        <v>125</v>
      </c>
      <c r="R57" s="11">
        <f>VLOOKUP(A57,Sheet4!$A$6:$J$152,9,0)</f>
        <v>125</v>
      </c>
      <c r="S57" s="11">
        <f>VLOOKUP(A57,Sheet4!$A$6:$J$152,10,0)</f>
        <v>0</v>
      </c>
      <c r="T57" s="11"/>
      <c r="U57" s="11">
        <f t="shared" si="8"/>
        <v>3401</v>
      </c>
      <c r="V57" s="11">
        <f t="shared" si="16"/>
        <v>3401</v>
      </c>
      <c r="W57" s="11">
        <f t="shared" si="17"/>
        <v>1242</v>
      </c>
      <c r="X57" s="11">
        <f t="shared" si="18"/>
        <v>2159</v>
      </c>
      <c r="Y57" s="11"/>
      <c r="Z57" s="39"/>
    </row>
    <row r="58" spans="1:27" hidden="1">
      <c r="A58" s="31" t="s">
        <v>98</v>
      </c>
      <c r="B58" s="31"/>
      <c r="C58" s="32">
        <f t="shared" si="1"/>
        <v>42723</v>
      </c>
      <c r="D58" s="32">
        <f>VLOOKUP(A58,Sheet2!$A$6:$C$212,2,0)</f>
        <v>29114</v>
      </c>
      <c r="E58" s="32">
        <f>VLOOKUP(A58,Sheet2!$A$6:$C$212,3,0)</f>
        <v>13609</v>
      </c>
      <c r="F58" s="33">
        <v>1150</v>
      </c>
      <c r="G58" s="33">
        <v>1950</v>
      </c>
      <c r="H58" s="31">
        <v>1</v>
      </c>
      <c r="I58" s="32">
        <f t="shared" si="2"/>
        <v>6002</v>
      </c>
      <c r="J58" s="32">
        <f t="shared" si="3"/>
        <v>6002</v>
      </c>
      <c r="K58" s="32">
        <f t="shared" si="4"/>
        <v>0</v>
      </c>
      <c r="L58" s="32">
        <f>VLOOKUP(A58,Sheet4!$A$6:$J$152,3,0)</f>
        <v>55</v>
      </c>
      <c r="M58" s="32">
        <f>VLOOKUP(A58,Sheet4!$A$6:$J$152,4,0)</f>
        <v>2064</v>
      </c>
      <c r="N58" s="32">
        <f>VLOOKUP(A58,Sheet4!$A$6:$J$152,5,0)</f>
        <v>3436</v>
      </c>
      <c r="O58" s="32">
        <v>1150</v>
      </c>
      <c r="P58" s="31">
        <v>1</v>
      </c>
      <c r="Q58" s="32">
        <f>VLOOKUP(A58,Sheet4!$A$6:$J$152,8,0)</f>
        <v>395</v>
      </c>
      <c r="R58" s="32">
        <f>VLOOKUP(A58,Sheet4!$A$6:$J$152,9,0)</f>
        <v>395</v>
      </c>
      <c r="S58" s="32">
        <f>VLOOKUP(A58,Sheet4!$A$6:$J$152,10,0)</f>
        <v>0</v>
      </c>
      <c r="T58" s="32"/>
      <c r="U58" s="32">
        <f t="shared" si="8"/>
        <v>6397</v>
      </c>
      <c r="V58" s="32">
        <f>SUM(V59)</f>
        <v>6397</v>
      </c>
      <c r="W58" s="32">
        <f>SUM(W59)</f>
        <v>2336</v>
      </c>
      <c r="X58" s="32">
        <f>SUM(X59)</f>
        <v>4061</v>
      </c>
      <c r="Y58" s="32"/>
      <c r="Z58" s="38"/>
      <c r="AA58" s="3">
        <v>1</v>
      </c>
    </row>
    <row r="59" spans="1:27" hidden="1">
      <c r="A59" s="7" t="s">
        <v>98</v>
      </c>
      <c r="B59" s="20">
        <v>606006</v>
      </c>
      <c r="C59" s="11">
        <f t="shared" si="1"/>
        <v>42723</v>
      </c>
      <c r="D59" s="11">
        <f>VLOOKUP(A59,Sheet2!$A$6:$C$212,2,0)</f>
        <v>29114</v>
      </c>
      <c r="E59" s="11">
        <f>VLOOKUP(A59,Sheet2!$A$6:$C$212,3,0)</f>
        <v>13609</v>
      </c>
      <c r="F59" s="12">
        <v>1150</v>
      </c>
      <c r="G59" s="12">
        <v>1950</v>
      </c>
      <c r="H59" s="7">
        <v>1</v>
      </c>
      <c r="I59" s="11">
        <f t="shared" si="2"/>
        <v>6002</v>
      </c>
      <c r="J59" s="11">
        <f t="shared" si="3"/>
        <v>6002</v>
      </c>
      <c r="K59" s="11">
        <f t="shared" si="4"/>
        <v>0</v>
      </c>
      <c r="L59" s="11">
        <f>VLOOKUP(A59,Sheet4!$A$6:$J$152,3,0)</f>
        <v>55</v>
      </c>
      <c r="M59" s="11">
        <f>VLOOKUP(A59,Sheet4!$A$6:$J$152,4,0)</f>
        <v>2064</v>
      </c>
      <c r="N59" s="11">
        <f>VLOOKUP(A59,Sheet4!$A$6:$J$152,5,0)</f>
        <v>3436</v>
      </c>
      <c r="O59" s="11">
        <v>1150</v>
      </c>
      <c r="P59" s="11">
        <v>1</v>
      </c>
      <c r="Q59" s="11">
        <f>VLOOKUP(A59,Sheet4!$A$6:$J$152,8,0)</f>
        <v>395</v>
      </c>
      <c r="R59" s="11">
        <f>VLOOKUP(A59,Sheet4!$A$6:$J$152,9,0)</f>
        <v>395</v>
      </c>
      <c r="S59" s="11">
        <f>VLOOKUP(A59,Sheet4!$A$6:$J$152,10,0)</f>
        <v>0</v>
      </c>
      <c r="T59" s="11"/>
      <c r="U59" s="11">
        <f t="shared" si="8"/>
        <v>6397</v>
      </c>
      <c r="V59" s="11">
        <f>U59-Y59</f>
        <v>6397</v>
      </c>
      <c r="W59" s="11">
        <f>ROUND(417750*V59/$V$5,0)</f>
        <v>2336</v>
      </c>
      <c r="X59" s="11">
        <f>V59-W59</f>
        <v>4061</v>
      </c>
      <c r="Y59" s="11"/>
      <c r="Z59" s="39"/>
    </row>
    <row r="60" spans="1:27" hidden="1">
      <c r="A60" s="31" t="s">
        <v>99</v>
      </c>
      <c r="B60" s="31"/>
      <c r="C60" s="32">
        <f t="shared" si="1"/>
        <v>23413</v>
      </c>
      <c r="D60" s="32">
        <f>VLOOKUP(A60,Sheet2!$A$6:$C$212,2,0)</f>
        <v>16771</v>
      </c>
      <c r="E60" s="32">
        <f>VLOOKUP(A60,Sheet2!$A$6:$C$212,3,0)</f>
        <v>6642</v>
      </c>
      <c r="F60" s="33">
        <v>1150</v>
      </c>
      <c r="G60" s="33">
        <v>1950</v>
      </c>
      <c r="H60" s="31">
        <v>0.8</v>
      </c>
      <c r="I60" s="32">
        <f t="shared" si="2"/>
        <v>3224</v>
      </c>
      <c r="J60" s="32">
        <f t="shared" si="3"/>
        <v>2579</v>
      </c>
      <c r="K60" s="32">
        <f t="shared" si="4"/>
        <v>645</v>
      </c>
      <c r="L60" s="32">
        <f>VLOOKUP(A60,Sheet4!$A$6:$J$152,3,0)</f>
        <v>41</v>
      </c>
      <c r="M60" s="32">
        <f>VLOOKUP(A60,Sheet4!$A$6:$J$152,4,0)</f>
        <v>1085</v>
      </c>
      <c r="N60" s="32">
        <f>VLOOKUP(A60,Sheet4!$A$6:$J$152,5,0)</f>
        <v>3015</v>
      </c>
      <c r="O60" s="32">
        <v>1150</v>
      </c>
      <c r="P60" s="31">
        <v>0.8</v>
      </c>
      <c r="Q60" s="32">
        <f>VLOOKUP(A60,Sheet4!$A$6:$J$152,8,0)</f>
        <v>347</v>
      </c>
      <c r="R60" s="32">
        <f>VLOOKUP(A60,Sheet4!$A$6:$J$152,9,0)</f>
        <v>277</v>
      </c>
      <c r="S60" s="32">
        <f>VLOOKUP(A60,Sheet4!$A$6:$J$152,10,0)</f>
        <v>70</v>
      </c>
      <c r="T60" s="32"/>
      <c r="U60" s="32">
        <f t="shared" si="8"/>
        <v>2856</v>
      </c>
      <c r="V60" s="32">
        <f>SUM(V61)</f>
        <v>2856</v>
      </c>
      <c r="W60" s="32">
        <f>SUM(W61)</f>
        <v>1043</v>
      </c>
      <c r="X60" s="32">
        <f>SUM(X61)</f>
        <v>1813</v>
      </c>
      <c r="Y60" s="32"/>
      <c r="Z60" s="38"/>
      <c r="AA60" s="3">
        <v>1</v>
      </c>
    </row>
    <row r="61" spans="1:27" hidden="1">
      <c r="A61" s="7" t="s">
        <v>99</v>
      </c>
      <c r="B61" s="20">
        <v>606007</v>
      </c>
      <c r="C61" s="11">
        <f t="shared" si="1"/>
        <v>23413</v>
      </c>
      <c r="D61" s="11">
        <f>VLOOKUP(A61,Sheet2!$A$6:$C$212,2,0)</f>
        <v>16771</v>
      </c>
      <c r="E61" s="11">
        <f>VLOOKUP(A61,Sheet2!$A$6:$C$212,3,0)</f>
        <v>6642</v>
      </c>
      <c r="F61" s="12">
        <v>1150</v>
      </c>
      <c r="G61" s="12">
        <v>1950</v>
      </c>
      <c r="H61" s="7">
        <v>0.8</v>
      </c>
      <c r="I61" s="11">
        <f t="shared" si="2"/>
        <v>3224</v>
      </c>
      <c r="J61" s="11">
        <f t="shared" si="3"/>
        <v>2579</v>
      </c>
      <c r="K61" s="11">
        <f t="shared" si="4"/>
        <v>645</v>
      </c>
      <c r="L61" s="11">
        <f>VLOOKUP(A61,Sheet4!$A$6:$J$152,3,0)</f>
        <v>41</v>
      </c>
      <c r="M61" s="11">
        <f>VLOOKUP(A61,Sheet4!$A$6:$J$152,4,0)</f>
        <v>1085</v>
      </c>
      <c r="N61" s="11">
        <f>VLOOKUP(A61,Sheet4!$A$6:$J$152,5,0)</f>
        <v>3015</v>
      </c>
      <c r="O61" s="11">
        <v>1150</v>
      </c>
      <c r="P61" s="11">
        <v>0.8</v>
      </c>
      <c r="Q61" s="11">
        <f>VLOOKUP(A61,Sheet4!$A$6:$J$152,8,0)</f>
        <v>347</v>
      </c>
      <c r="R61" s="11">
        <f>VLOOKUP(A61,Sheet4!$A$6:$J$152,9,0)</f>
        <v>277</v>
      </c>
      <c r="S61" s="11">
        <f>VLOOKUP(A61,Sheet4!$A$6:$J$152,10,0)</f>
        <v>70</v>
      </c>
      <c r="T61" s="11"/>
      <c r="U61" s="11">
        <f t="shared" si="8"/>
        <v>2856</v>
      </c>
      <c r="V61" s="11">
        <f>U61-Y61</f>
        <v>2856</v>
      </c>
      <c r="W61" s="11">
        <f>ROUND(417750*V61/$V$5,0)</f>
        <v>1043</v>
      </c>
      <c r="X61" s="11">
        <f>V61-W61</f>
        <v>1813</v>
      </c>
      <c r="Y61" s="11"/>
      <c r="Z61" s="39"/>
    </row>
    <row r="62" spans="1:27" hidden="1">
      <c r="A62" s="31" t="s">
        <v>100</v>
      </c>
      <c r="B62" s="31"/>
      <c r="C62" s="32">
        <f t="shared" si="1"/>
        <v>39061</v>
      </c>
      <c r="D62" s="32">
        <f>VLOOKUP(A62,Sheet2!$A$6:$C$212,2,0)</f>
        <v>27616</v>
      </c>
      <c r="E62" s="32">
        <f>VLOOKUP(A62,Sheet2!$A$6:$C$212,3,0)</f>
        <v>11445</v>
      </c>
      <c r="F62" s="33">
        <v>1150</v>
      </c>
      <c r="G62" s="33">
        <v>1950</v>
      </c>
      <c r="H62" s="31">
        <v>0.8</v>
      </c>
      <c r="I62" s="32">
        <f t="shared" si="2"/>
        <v>5408</v>
      </c>
      <c r="J62" s="32">
        <f t="shared" si="3"/>
        <v>4326</v>
      </c>
      <c r="K62" s="32">
        <f t="shared" si="4"/>
        <v>1082</v>
      </c>
      <c r="L62" s="32">
        <f>VLOOKUP(A62,Sheet4!$A$6:$J$152,3,0)</f>
        <v>26</v>
      </c>
      <c r="M62" s="32">
        <f>VLOOKUP(A62,Sheet4!$A$6:$J$152,4,0)</f>
        <v>1109</v>
      </c>
      <c r="N62" s="32">
        <f>VLOOKUP(A62,Sheet4!$A$6:$J$152,5,0)</f>
        <v>1491</v>
      </c>
      <c r="O62" s="32">
        <v>1150</v>
      </c>
      <c r="P62" s="31">
        <v>0.8</v>
      </c>
      <c r="Q62" s="32">
        <f>VLOOKUP(A62,Sheet4!$A$6:$J$152,8,0)</f>
        <v>171</v>
      </c>
      <c r="R62" s="32">
        <f>VLOOKUP(A62,Sheet4!$A$6:$J$152,9,0)</f>
        <v>137</v>
      </c>
      <c r="S62" s="32">
        <f>VLOOKUP(A62,Sheet4!$A$6:$J$152,10,0)</f>
        <v>34</v>
      </c>
      <c r="T62" s="32"/>
      <c r="U62" s="32">
        <f t="shared" si="8"/>
        <v>4463</v>
      </c>
      <c r="V62" s="32">
        <f>SUM(V63)</f>
        <v>4463</v>
      </c>
      <c r="W62" s="32">
        <f>SUM(W63)</f>
        <v>1630</v>
      </c>
      <c r="X62" s="32">
        <f>SUM(X63)</f>
        <v>2833</v>
      </c>
      <c r="Y62" s="32"/>
      <c r="Z62" s="38"/>
      <c r="AA62" s="3">
        <v>1</v>
      </c>
    </row>
    <row r="63" spans="1:27" hidden="1">
      <c r="A63" s="7" t="s">
        <v>100</v>
      </c>
      <c r="B63" s="20">
        <v>606009</v>
      </c>
      <c r="C63" s="11">
        <f t="shared" si="1"/>
        <v>39061</v>
      </c>
      <c r="D63" s="11">
        <f>VLOOKUP(A63,Sheet2!$A$6:$C$212,2,0)</f>
        <v>27616</v>
      </c>
      <c r="E63" s="11">
        <f>VLOOKUP(A63,Sheet2!$A$6:$C$212,3,0)</f>
        <v>11445</v>
      </c>
      <c r="F63" s="12">
        <v>1150</v>
      </c>
      <c r="G63" s="12">
        <v>1950</v>
      </c>
      <c r="H63" s="7">
        <v>0.8</v>
      </c>
      <c r="I63" s="11">
        <f t="shared" si="2"/>
        <v>5408</v>
      </c>
      <c r="J63" s="11">
        <f t="shared" si="3"/>
        <v>4326</v>
      </c>
      <c r="K63" s="11">
        <f t="shared" si="4"/>
        <v>1082</v>
      </c>
      <c r="L63" s="11">
        <f>VLOOKUP(A63,Sheet4!$A$6:$J$152,3,0)</f>
        <v>26</v>
      </c>
      <c r="M63" s="11">
        <f>VLOOKUP(A63,Sheet4!$A$6:$J$152,4,0)</f>
        <v>1109</v>
      </c>
      <c r="N63" s="11">
        <f>VLOOKUP(A63,Sheet4!$A$6:$J$152,5,0)</f>
        <v>1491</v>
      </c>
      <c r="O63" s="11">
        <v>1150</v>
      </c>
      <c r="P63" s="11">
        <v>0.8</v>
      </c>
      <c r="Q63" s="11">
        <f>VLOOKUP(A63,Sheet4!$A$6:$J$152,8,0)</f>
        <v>171</v>
      </c>
      <c r="R63" s="11">
        <f>VLOOKUP(A63,Sheet4!$A$6:$J$152,9,0)</f>
        <v>137</v>
      </c>
      <c r="S63" s="11">
        <f>VLOOKUP(A63,Sheet4!$A$6:$J$152,10,0)</f>
        <v>34</v>
      </c>
      <c r="T63" s="11"/>
      <c r="U63" s="11">
        <f t="shared" si="8"/>
        <v>4463</v>
      </c>
      <c r="V63" s="11">
        <f>U63-Y63</f>
        <v>4463</v>
      </c>
      <c r="W63" s="11">
        <f>ROUND(417750*V63/$V$5,0)</f>
        <v>1630</v>
      </c>
      <c r="X63" s="11">
        <f>V63-W63</f>
        <v>2833</v>
      </c>
      <c r="Y63" s="11"/>
      <c r="Z63" s="39"/>
    </row>
    <row r="64" spans="1:27" hidden="1">
      <c r="A64" s="31" t="s">
        <v>101</v>
      </c>
      <c r="B64" s="31"/>
      <c r="C64" s="32">
        <f t="shared" si="1"/>
        <v>23391</v>
      </c>
      <c r="D64" s="32">
        <f>VLOOKUP(A64,Sheet2!$A$6:$C$212,2,0)</f>
        <v>16437</v>
      </c>
      <c r="E64" s="32">
        <f>VLOOKUP(A64,Sheet2!$A$6:$C$212,3,0)</f>
        <v>6954</v>
      </c>
      <c r="F64" s="33">
        <v>1150</v>
      </c>
      <c r="G64" s="33">
        <v>1950</v>
      </c>
      <c r="H64" s="31">
        <v>1</v>
      </c>
      <c r="I64" s="32">
        <f t="shared" si="2"/>
        <v>3246</v>
      </c>
      <c r="J64" s="32">
        <f t="shared" si="3"/>
        <v>3246</v>
      </c>
      <c r="K64" s="32">
        <f t="shared" si="4"/>
        <v>0</v>
      </c>
      <c r="L64" s="32">
        <f>VLOOKUP(A64,Sheet4!$A$6:$J$152,3,0)</f>
        <v>51</v>
      </c>
      <c r="M64" s="32">
        <f>VLOOKUP(A64,Sheet4!$A$6:$J$152,4,0)</f>
        <v>1719</v>
      </c>
      <c r="N64" s="32">
        <f>VLOOKUP(A64,Sheet4!$A$6:$J$152,5,0)</f>
        <v>3381</v>
      </c>
      <c r="O64" s="32">
        <v>1150</v>
      </c>
      <c r="P64" s="31">
        <v>1</v>
      </c>
      <c r="Q64" s="32">
        <f>VLOOKUP(A64,Sheet4!$A$6:$J$152,8,0)</f>
        <v>389</v>
      </c>
      <c r="R64" s="32">
        <f>VLOOKUP(A64,Sheet4!$A$6:$J$152,9,0)</f>
        <v>389</v>
      </c>
      <c r="S64" s="32">
        <f>VLOOKUP(A64,Sheet4!$A$6:$J$152,10,0)</f>
        <v>0</v>
      </c>
      <c r="T64" s="32"/>
      <c r="U64" s="32">
        <f t="shared" si="8"/>
        <v>3635</v>
      </c>
      <c r="V64" s="32">
        <f>SUM(V65)</f>
        <v>3635</v>
      </c>
      <c r="W64" s="32">
        <f>SUM(W65)</f>
        <v>1328</v>
      </c>
      <c r="X64" s="32">
        <f>SUM(X65)</f>
        <v>2307</v>
      </c>
      <c r="Y64" s="32"/>
      <c r="Z64" s="38"/>
      <c r="AA64" s="3">
        <v>1</v>
      </c>
    </row>
    <row r="65" spans="1:27" hidden="1">
      <c r="A65" s="7" t="s">
        <v>101</v>
      </c>
      <c r="B65" s="20">
        <v>606011</v>
      </c>
      <c r="C65" s="11">
        <f t="shared" si="1"/>
        <v>23391</v>
      </c>
      <c r="D65" s="11">
        <f>VLOOKUP(A65,Sheet2!$A$6:$C$212,2,0)</f>
        <v>16437</v>
      </c>
      <c r="E65" s="11">
        <f>VLOOKUP(A65,Sheet2!$A$6:$C$212,3,0)</f>
        <v>6954</v>
      </c>
      <c r="F65" s="12">
        <v>1150</v>
      </c>
      <c r="G65" s="12">
        <v>1950</v>
      </c>
      <c r="H65" s="7">
        <v>1</v>
      </c>
      <c r="I65" s="11">
        <f t="shared" si="2"/>
        <v>3246</v>
      </c>
      <c r="J65" s="11">
        <f t="shared" si="3"/>
        <v>3246</v>
      </c>
      <c r="K65" s="11">
        <f t="shared" si="4"/>
        <v>0</v>
      </c>
      <c r="L65" s="11">
        <f>VLOOKUP(A65,Sheet4!$A$6:$J$152,3,0)</f>
        <v>51</v>
      </c>
      <c r="M65" s="11">
        <f>VLOOKUP(A65,Sheet4!$A$6:$J$152,4,0)</f>
        <v>1719</v>
      </c>
      <c r="N65" s="11">
        <f>VLOOKUP(A65,Sheet4!$A$6:$J$152,5,0)</f>
        <v>3381</v>
      </c>
      <c r="O65" s="11">
        <v>1150</v>
      </c>
      <c r="P65" s="11">
        <v>1</v>
      </c>
      <c r="Q65" s="11">
        <f>VLOOKUP(A65,Sheet4!$A$6:$J$152,8,0)</f>
        <v>389</v>
      </c>
      <c r="R65" s="11">
        <f>VLOOKUP(A65,Sheet4!$A$6:$J$152,9,0)</f>
        <v>389</v>
      </c>
      <c r="S65" s="11">
        <f>VLOOKUP(A65,Sheet4!$A$6:$J$152,10,0)</f>
        <v>0</v>
      </c>
      <c r="T65" s="11"/>
      <c r="U65" s="11">
        <f t="shared" si="8"/>
        <v>3635</v>
      </c>
      <c r="V65" s="11">
        <f>U65-Y65</f>
        <v>3635</v>
      </c>
      <c r="W65" s="11">
        <f>ROUND(417750*V65/$V$5,0)</f>
        <v>1328</v>
      </c>
      <c r="X65" s="11">
        <f>V65-W65</f>
        <v>2307</v>
      </c>
      <c r="Y65" s="11"/>
      <c r="Z65" s="39"/>
    </row>
    <row r="66" spans="1:27" hidden="1">
      <c r="A66" s="31" t="s">
        <v>102</v>
      </c>
      <c r="B66" s="31"/>
      <c r="C66" s="32">
        <f t="shared" si="1"/>
        <v>195441</v>
      </c>
      <c r="D66" s="32">
        <f>SUM(D67:D70)</f>
        <v>140952</v>
      </c>
      <c r="E66" s="32">
        <f>SUM(E67:E70)</f>
        <v>54489</v>
      </c>
      <c r="F66" s="33">
        <v>1150</v>
      </c>
      <c r="G66" s="33">
        <v>1950</v>
      </c>
      <c r="H66" s="31" t="s">
        <v>44</v>
      </c>
      <c r="I66" s="32">
        <f t="shared" si="2"/>
        <v>26835</v>
      </c>
      <c r="J66" s="32">
        <f>SUM(J67:J70)</f>
        <v>21368</v>
      </c>
      <c r="K66" s="32">
        <f t="shared" ref="K66" si="19">SUM(K67:K70)</f>
        <v>5467</v>
      </c>
      <c r="L66" s="32">
        <f>VLOOKUP(A66,Sheet4!$A$6:$J$152,3,0)</f>
        <v>238</v>
      </c>
      <c r="M66" s="32">
        <f>VLOOKUP(A66,Sheet4!$A$6:$J$152,4,0)</f>
        <v>7384</v>
      </c>
      <c r="N66" s="32">
        <f>VLOOKUP(A66,Sheet4!$A$6:$J$152,5,0)</f>
        <v>16416</v>
      </c>
      <c r="O66" s="32">
        <v>1150</v>
      </c>
      <c r="P66" s="31" t="s">
        <v>44</v>
      </c>
      <c r="Q66" s="32">
        <f>VLOOKUP(A66,Sheet4!$A$6:$J$152,8,0)</f>
        <v>1888</v>
      </c>
      <c r="R66" s="32">
        <f>VLOOKUP(A66,Sheet4!$A$6:$J$152,9,0)</f>
        <v>1888</v>
      </c>
      <c r="S66" s="32">
        <f>VLOOKUP(A66,Sheet4!$A$6:$J$152,10,0)</f>
        <v>0</v>
      </c>
      <c r="T66" s="32">
        <v>-1313</v>
      </c>
      <c r="U66" s="32">
        <f t="shared" si="8"/>
        <v>21943</v>
      </c>
      <c r="V66" s="32">
        <f>SUM(V67:V70)</f>
        <v>21943</v>
      </c>
      <c r="W66" s="32">
        <f>SUM(W67:W70)</f>
        <v>8015</v>
      </c>
      <c r="X66" s="32">
        <f>SUM(X67:X70)</f>
        <v>13928</v>
      </c>
      <c r="Y66" s="32"/>
      <c r="Z66" s="38"/>
      <c r="AA66" s="3">
        <v>1</v>
      </c>
    </row>
    <row r="67" spans="1:27" hidden="1">
      <c r="A67" s="17" t="s">
        <v>103</v>
      </c>
      <c r="B67" s="20">
        <v>607001</v>
      </c>
      <c r="C67" s="11">
        <f t="shared" si="1"/>
        <v>22370</v>
      </c>
      <c r="D67" s="11">
        <f>VLOOKUP(A67,Sheet2!$A$6:$C$212,2,0)</f>
        <v>12384</v>
      </c>
      <c r="E67" s="11">
        <f>VLOOKUP(A67,Sheet2!$A$6:$C$212,3,0)</f>
        <v>9986</v>
      </c>
      <c r="F67" s="12">
        <v>1150</v>
      </c>
      <c r="G67" s="12">
        <v>1950</v>
      </c>
      <c r="H67" s="7">
        <v>0.6</v>
      </c>
      <c r="I67" s="11">
        <f t="shared" si="2"/>
        <v>3371</v>
      </c>
      <c r="J67" s="11">
        <f t="shared" si="3"/>
        <v>2023</v>
      </c>
      <c r="K67" s="11">
        <f t="shared" si="4"/>
        <v>1348</v>
      </c>
      <c r="L67" s="11">
        <v>0</v>
      </c>
      <c r="M67" s="11">
        <v>0</v>
      </c>
      <c r="N67" s="11">
        <v>0</v>
      </c>
      <c r="O67" s="11">
        <v>1150</v>
      </c>
      <c r="P67" s="11">
        <v>0.6</v>
      </c>
      <c r="Q67" s="11">
        <v>0</v>
      </c>
      <c r="R67" s="11">
        <v>0</v>
      </c>
      <c r="S67" s="11">
        <v>0</v>
      </c>
      <c r="T67" s="11"/>
      <c r="U67" s="11">
        <f t="shared" si="8"/>
        <v>2023</v>
      </c>
      <c r="V67" s="11">
        <f>U67-Y67</f>
        <v>2023</v>
      </c>
      <c r="W67" s="11">
        <f>ROUND(417750*V67/$V$5,0)</f>
        <v>739</v>
      </c>
      <c r="X67" s="11">
        <f>V67-W67</f>
        <v>1284</v>
      </c>
      <c r="Y67" s="11"/>
      <c r="Z67" s="39"/>
    </row>
    <row r="68" spans="1:27" hidden="1">
      <c r="A68" s="7" t="s">
        <v>104</v>
      </c>
      <c r="B68" s="20">
        <v>607002</v>
      </c>
      <c r="C68" s="11">
        <f t="shared" si="1"/>
        <v>77040</v>
      </c>
      <c r="D68" s="11">
        <f>VLOOKUP(A68,Sheet2!$A$6:$C$212,2,0)</f>
        <v>59074</v>
      </c>
      <c r="E68" s="11">
        <f>VLOOKUP(A68,Sheet2!$A$6:$C$212,3,0)</f>
        <v>17966</v>
      </c>
      <c r="F68" s="12">
        <v>1150</v>
      </c>
      <c r="G68" s="12">
        <v>1950</v>
      </c>
      <c r="H68" s="7">
        <v>0.6</v>
      </c>
      <c r="I68" s="11">
        <f t="shared" si="2"/>
        <v>10297</v>
      </c>
      <c r="J68" s="11">
        <f t="shared" si="3"/>
        <v>6178</v>
      </c>
      <c r="K68" s="11">
        <f t="shared" si="4"/>
        <v>4119</v>
      </c>
      <c r="L68" s="11">
        <f>VLOOKUP(A68,Sheet4!$A$6:$J$152,3,0)</f>
        <v>1</v>
      </c>
      <c r="M68" s="11">
        <f>VLOOKUP(A68,Sheet4!$A$6:$J$152,4,0)</f>
        <v>91</v>
      </c>
      <c r="N68" s="11">
        <f>VLOOKUP(A68,Sheet4!$A$6:$J$152,5,0)</f>
        <v>9</v>
      </c>
      <c r="O68" s="11">
        <v>1150</v>
      </c>
      <c r="P68" s="11">
        <v>0.6</v>
      </c>
      <c r="Q68" s="11">
        <f>VLOOKUP(A68,Sheet4!$A$6:$J$152,8,0)</f>
        <v>1</v>
      </c>
      <c r="R68" s="11">
        <f>VLOOKUP(A68,Sheet4!$A$6:$J$152,9,0)</f>
        <v>1</v>
      </c>
      <c r="S68" s="11">
        <f>VLOOKUP(A68,Sheet4!$A$6:$J$152,10,0)</f>
        <v>0</v>
      </c>
      <c r="T68" s="11">
        <v>-1313</v>
      </c>
      <c r="U68" s="11">
        <f t="shared" si="8"/>
        <v>4866</v>
      </c>
      <c r="V68" s="11">
        <f>U68-Y68</f>
        <v>4866</v>
      </c>
      <c r="W68" s="11">
        <f>ROUND(417750*V68/$V$5,0)</f>
        <v>1777</v>
      </c>
      <c r="X68" s="11">
        <f>V68-W68</f>
        <v>3089</v>
      </c>
      <c r="Y68" s="11"/>
      <c r="Z68" s="39"/>
    </row>
    <row r="69" spans="1:27" hidden="1">
      <c r="A69" s="7" t="s">
        <v>105</v>
      </c>
      <c r="B69" s="20">
        <v>607003</v>
      </c>
      <c r="C69" s="11">
        <f t="shared" si="1"/>
        <v>42332</v>
      </c>
      <c r="D69" s="11">
        <f>VLOOKUP(A69,Sheet2!$A$6:$C$212,2,0)</f>
        <v>29859</v>
      </c>
      <c r="E69" s="11">
        <f>VLOOKUP(A69,Sheet2!$A$6:$C$212,3,0)</f>
        <v>12473</v>
      </c>
      <c r="F69" s="12">
        <v>1150</v>
      </c>
      <c r="G69" s="12">
        <v>1950</v>
      </c>
      <c r="H69" s="7">
        <v>1</v>
      </c>
      <c r="I69" s="11">
        <f t="shared" si="2"/>
        <v>5866</v>
      </c>
      <c r="J69" s="11">
        <f t="shared" si="3"/>
        <v>5866</v>
      </c>
      <c r="K69" s="11">
        <f t="shared" si="4"/>
        <v>0</v>
      </c>
      <c r="L69" s="11">
        <f>VLOOKUP(A69,Sheet4!$A$6:$J$152,3,0)</f>
        <v>55</v>
      </c>
      <c r="M69" s="11">
        <f>VLOOKUP(A69,Sheet4!$A$6:$J$152,4,0)</f>
        <v>1994</v>
      </c>
      <c r="N69" s="11">
        <f>VLOOKUP(A69,Sheet4!$A$6:$J$152,5,0)</f>
        <v>3506</v>
      </c>
      <c r="O69" s="11">
        <v>1150</v>
      </c>
      <c r="P69" s="11">
        <v>1</v>
      </c>
      <c r="Q69" s="11">
        <f>VLOOKUP(A69,Sheet4!$A$6:$J$152,8,0)</f>
        <v>403</v>
      </c>
      <c r="R69" s="11">
        <f>VLOOKUP(A69,Sheet4!$A$6:$J$152,9,0)</f>
        <v>403</v>
      </c>
      <c r="S69" s="11">
        <f>VLOOKUP(A69,Sheet4!$A$6:$J$152,10,0)</f>
        <v>0</v>
      </c>
      <c r="T69" s="11"/>
      <c r="U69" s="11">
        <f t="shared" si="8"/>
        <v>6269</v>
      </c>
      <c r="V69" s="11">
        <f>U69-Y69</f>
        <v>6269</v>
      </c>
      <c r="W69" s="11">
        <f>ROUND(417750*V69/$V$5,0)</f>
        <v>2290</v>
      </c>
      <c r="X69" s="11">
        <f>V69-W69</f>
        <v>3979</v>
      </c>
      <c r="Y69" s="11"/>
      <c r="Z69" s="39"/>
    </row>
    <row r="70" spans="1:27" hidden="1">
      <c r="A70" s="7" t="s">
        <v>106</v>
      </c>
      <c r="B70" s="20">
        <v>607004</v>
      </c>
      <c r="C70" s="11">
        <f t="shared" si="1"/>
        <v>53699</v>
      </c>
      <c r="D70" s="11">
        <f>VLOOKUP(A70,Sheet2!$A$6:$C$212,2,0)</f>
        <v>39635</v>
      </c>
      <c r="E70" s="11">
        <f>VLOOKUP(A70,Sheet2!$A$6:$C$212,3,0)</f>
        <v>14064</v>
      </c>
      <c r="F70" s="12">
        <v>1150</v>
      </c>
      <c r="G70" s="12">
        <v>1950</v>
      </c>
      <c r="H70" s="7">
        <v>1</v>
      </c>
      <c r="I70" s="11">
        <f t="shared" si="2"/>
        <v>7301</v>
      </c>
      <c r="J70" s="11">
        <f t="shared" si="3"/>
        <v>7301</v>
      </c>
      <c r="K70" s="11">
        <f t="shared" si="4"/>
        <v>0</v>
      </c>
      <c r="L70" s="11">
        <f>VLOOKUP(A70,Sheet4!$A$6:$J$152,3,0)</f>
        <v>182</v>
      </c>
      <c r="M70" s="11">
        <f>VLOOKUP(A70,Sheet4!$A$6:$J$152,4,0)</f>
        <v>5299</v>
      </c>
      <c r="N70" s="11">
        <f>VLOOKUP(A70,Sheet4!$A$6:$J$152,5,0)</f>
        <v>12901</v>
      </c>
      <c r="O70" s="11">
        <v>1150</v>
      </c>
      <c r="P70" s="11">
        <v>1</v>
      </c>
      <c r="Q70" s="11">
        <f>VLOOKUP(A70,Sheet4!$A$6:$J$152,8,0)</f>
        <v>1484</v>
      </c>
      <c r="R70" s="11">
        <f>VLOOKUP(A70,Sheet4!$A$6:$J$152,9,0)</f>
        <v>1484</v>
      </c>
      <c r="S70" s="11">
        <f>VLOOKUP(A70,Sheet4!$A$6:$J$152,10,0)</f>
        <v>0</v>
      </c>
      <c r="T70" s="11"/>
      <c r="U70" s="11">
        <f t="shared" si="8"/>
        <v>8785</v>
      </c>
      <c r="V70" s="11">
        <f>U70-Y70</f>
        <v>8785</v>
      </c>
      <c r="W70" s="11">
        <f>ROUND(417750*V70/$V$5,0)</f>
        <v>3209</v>
      </c>
      <c r="X70" s="11">
        <f>V70-W70</f>
        <v>5576</v>
      </c>
      <c r="Y70" s="11"/>
      <c r="Z70" s="39"/>
    </row>
    <row r="71" spans="1:27" hidden="1">
      <c r="A71" s="31" t="s">
        <v>107</v>
      </c>
      <c r="B71" s="31"/>
      <c r="C71" s="32">
        <f t="shared" ref="C71:C134" si="20">D71+E71</f>
        <v>93635</v>
      </c>
      <c r="D71" s="32">
        <f>VLOOKUP(A71,Sheet2!$A$6:$C$212,2,0)</f>
        <v>65821</v>
      </c>
      <c r="E71" s="32">
        <f>VLOOKUP(A71,Sheet2!$A$6:$C$212,3,0)</f>
        <v>27814</v>
      </c>
      <c r="F71" s="33">
        <v>1150</v>
      </c>
      <c r="G71" s="33">
        <v>1950</v>
      </c>
      <c r="H71" s="31">
        <v>1</v>
      </c>
      <c r="I71" s="32">
        <f t="shared" ref="I71:I134" si="21">ROUND((D71*F71+E71*G71)/10000,0)</f>
        <v>12993</v>
      </c>
      <c r="J71" s="32">
        <f t="shared" si="3"/>
        <v>12993</v>
      </c>
      <c r="K71" s="32">
        <f t="shared" si="4"/>
        <v>0</v>
      </c>
      <c r="L71" s="32">
        <f>VLOOKUP(A71,Sheet4!$A$6:$J$152,3,0)</f>
        <v>290</v>
      </c>
      <c r="M71" s="32">
        <f>VLOOKUP(A71,Sheet4!$A$6:$J$152,4,0)</f>
        <v>6943</v>
      </c>
      <c r="N71" s="32">
        <f>VLOOKUP(A71,Sheet4!$A$6:$J$152,5,0)</f>
        <v>22057</v>
      </c>
      <c r="O71" s="32">
        <v>1150</v>
      </c>
      <c r="P71" s="31">
        <v>1</v>
      </c>
      <c r="Q71" s="32">
        <f>VLOOKUP(A71,Sheet4!$A$6:$J$152,8,0)</f>
        <v>2537</v>
      </c>
      <c r="R71" s="32">
        <f>VLOOKUP(A71,Sheet4!$A$6:$J$152,9,0)</f>
        <v>2537</v>
      </c>
      <c r="S71" s="32">
        <f>VLOOKUP(A71,Sheet4!$A$6:$J$152,10,0)</f>
        <v>0</v>
      </c>
      <c r="T71" s="32"/>
      <c r="U71" s="32">
        <f t="shared" ref="U71:U134" si="22">J71+R71+T71</f>
        <v>15530</v>
      </c>
      <c r="V71" s="32">
        <f>SUM(V72)</f>
        <v>15530</v>
      </c>
      <c r="W71" s="32">
        <f>SUM(W72)</f>
        <v>5672</v>
      </c>
      <c r="X71" s="32">
        <f>SUM(X72)</f>
        <v>9858</v>
      </c>
      <c r="Y71" s="32"/>
      <c r="Z71" s="38"/>
      <c r="AA71" s="3">
        <v>1</v>
      </c>
    </row>
    <row r="72" spans="1:27" hidden="1">
      <c r="A72" s="7" t="s">
        <v>107</v>
      </c>
      <c r="B72" s="20">
        <v>607005</v>
      </c>
      <c r="C72" s="11">
        <f t="shared" si="20"/>
        <v>93635</v>
      </c>
      <c r="D72" s="11">
        <f>VLOOKUP(A72,Sheet2!$A$6:$C$212,2,0)</f>
        <v>65821</v>
      </c>
      <c r="E72" s="11">
        <f>VLOOKUP(A72,Sheet2!$A$6:$C$212,3,0)</f>
        <v>27814</v>
      </c>
      <c r="F72" s="12">
        <v>1150</v>
      </c>
      <c r="G72" s="12">
        <v>1950</v>
      </c>
      <c r="H72" s="7">
        <v>1</v>
      </c>
      <c r="I72" s="11">
        <f t="shared" si="21"/>
        <v>12993</v>
      </c>
      <c r="J72" s="11">
        <f t="shared" ref="J72:J135" si="23">ROUND((F72*D72*H72+G72*E72*H72)/10000,0)</f>
        <v>12993</v>
      </c>
      <c r="K72" s="11">
        <f t="shared" ref="K72:K135" si="24">I72-J72</f>
        <v>0</v>
      </c>
      <c r="L72" s="11">
        <f>VLOOKUP(A72,Sheet4!$A$6:$J$152,3,0)</f>
        <v>290</v>
      </c>
      <c r="M72" s="11">
        <f>VLOOKUP(A72,Sheet4!$A$6:$J$152,4,0)</f>
        <v>6943</v>
      </c>
      <c r="N72" s="11">
        <f>VLOOKUP(A72,Sheet4!$A$6:$J$152,5,0)</f>
        <v>22057</v>
      </c>
      <c r="O72" s="11">
        <v>1150</v>
      </c>
      <c r="P72" s="11">
        <v>1</v>
      </c>
      <c r="Q72" s="11">
        <f>VLOOKUP(A72,Sheet4!$A$6:$J$152,8,0)</f>
        <v>2537</v>
      </c>
      <c r="R72" s="11">
        <f>VLOOKUP(A72,Sheet4!$A$6:$J$152,9,0)</f>
        <v>2537</v>
      </c>
      <c r="S72" s="11">
        <f>VLOOKUP(A72,Sheet4!$A$6:$J$152,10,0)</f>
        <v>0</v>
      </c>
      <c r="T72" s="11"/>
      <c r="U72" s="11">
        <f t="shared" si="22"/>
        <v>15530</v>
      </c>
      <c r="V72" s="11">
        <f>U72-Y72</f>
        <v>15530</v>
      </c>
      <c r="W72" s="11">
        <f>ROUND(417750*V72/$V$5,0)</f>
        <v>5672</v>
      </c>
      <c r="X72" s="11">
        <f>V72-W72</f>
        <v>9858</v>
      </c>
      <c r="Y72" s="11"/>
      <c r="Z72" s="39"/>
    </row>
    <row r="73" spans="1:27" hidden="1">
      <c r="A73" s="31" t="s">
        <v>108</v>
      </c>
      <c r="B73" s="31"/>
      <c r="C73" s="32">
        <f t="shared" si="20"/>
        <v>87846</v>
      </c>
      <c r="D73" s="32">
        <f>VLOOKUP(A73,Sheet2!$A$6:$C$212,2,0)</f>
        <v>63204</v>
      </c>
      <c r="E73" s="32">
        <f>VLOOKUP(A73,Sheet2!$A$6:$C$212,3,0)</f>
        <v>24642</v>
      </c>
      <c r="F73" s="33">
        <v>1150</v>
      </c>
      <c r="G73" s="33">
        <v>1950</v>
      </c>
      <c r="H73" s="31">
        <v>1</v>
      </c>
      <c r="I73" s="32">
        <f t="shared" si="21"/>
        <v>12074</v>
      </c>
      <c r="J73" s="32">
        <f t="shared" si="23"/>
        <v>12074</v>
      </c>
      <c r="K73" s="32">
        <f t="shared" si="24"/>
        <v>0</v>
      </c>
      <c r="L73" s="32">
        <f>VLOOKUP(A73,Sheet4!$A$6:$J$152,3,0)</f>
        <v>204</v>
      </c>
      <c r="M73" s="32">
        <f>VLOOKUP(A73,Sheet4!$A$6:$J$152,4,0)</f>
        <v>9705</v>
      </c>
      <c r="N73" s="32">
        <f>VLOOKUP(A73,Sheet4!$A$6:$J$152,5,0)</f>
        <v>10695</v>
      </c>
      <c r="O73" s="32">
        <v>1150</v>
      </c>
      <c r="P73" s="31">
        <v>1</v>
      </c>
      <c r="Q73" s="32">
        <f>VLOOKUP(A73,Sheet4!$A$6:$J$152,8,0)</f>
        <v>1230</v>
      </c>
      <c r="R73" s="32">
        <f>VLOOKUP(A73,Sheet4!$A$6:$J$152,9,0)</f>
        <v>1230</v>
      </c>
      <c r="S73" s="32">
        <f>VLOOKUP(A73,Sheet4!$A$6:$J$152,10,0)</f>
        <v>0</v>
      </c>
      <c r="T73" s="32">
        <v>-22</v>
      </c>
      <c r="U73" s="32">
        <f t="shared" si="22"/>
        <v>13282</v>
      </c>
      <c r="V73" s="32">
        <f>SUM(V74)</f>
        <v>13282</v>
      </c>
      <c r="W73" s="32">
        <f>SUM(W74)</f>
        <v>4851</v>
      </c>
      <c r="X73" s="32">
        <f>SUM(X74)</f>
        <v>8431</v>
      </c>
      <c r="Y73" s="32"/>
      <c r="Z73" s="38"/>
      <c r="AA73" s="3">
        <v>1</v>
      </c>
    </row>
    <row r="74" spans="1:27" hidden="1">
      <c r="A74" s="7" t="s">
        <v>108</v>
      </c>
      <c r="B74" s="20">
        <v>607006</v>
      </c>
      <c r="C74" s="11">
        <f t="shared" si="20"/>
        <v>87846</v>
      </c>
      <c r="D74" s="11">
        <f>VLOOKUP(A74,Sheet2!$A$6:$C$212,2,0)</f>
        <v>63204</v>
      </c>
      <c r="E74" s="11">
        <f>VLOOKUP(A74,Sheet2!$A$6:$C$212,3,0)</f>
        <v>24642</v>
      </c>
      <c r="F74" s="12">
        <v>1150</v>
      </c>
      <c r="G74" s="12">
        <v>1950</v>
      </c>
      <c r="H74" s="7">
        <v>1</v>
      </c>
      <c r="I74" s="11">
        <f t="shared" si="21"/>
        <v>12074</v>
      </c>
      <c r="J74" s="11">
        <f t="shared" si="23"/>
        <v>12074</v>
      </c>
      <c r="K74" s="11">
        <f t="shared" si="24"/>
        <v>0</v>
      </c>
      <c r="L74" s="11">
        <f>VLOOKUP(A74,Sheet4!$A$6:$J$152,3,0)</f>
        <v>204</v>
      </c>
      <c r="M74" s="11">
        <f>VLOOKUP(A74,Sheet4!$A$6:$J$152,4,0)</f>
        <v>9705</v>
      </c>
      <c r="N74" s="11">
        <f>VLOOKUP(A74,Sheet4!$A$6:$J$152,5,0)</f>
        <v>10695</v>
      </c>
      <c r="O74" s="11">
        <v>1150</v>
      </c>
      <c r="P74" s="11">
        <v>1</v>
      </c>
      <c r="Q74" s="11">
        <f>VLOOKUP(A74,Sheet4!$A$6:$J$152,8,0)</f>
        <v>1230</v>
      </c>
      <c r="R74" s="11">
        <f>VLOOKUP(A74,Sheet4!$A$6:$J$152,9,0)</f>
        <v>1230</v>
      </c>
      <c r="S74" s="11">
        <f>VLOOKUP(A74,Sheet4!$A$6:$J$152,10,0)</f>
        <v>0</v>
      </c>
      <c r="T74" s="11">
        <v>-22</v>
      </c>
      <c r="U74" s="11">
        <f t="shared" si="22"/>
        <v>13282</v>
      </c>
      <c r="V74" s="11">
        <f>U74-Y74</f>
        <v>13282</v>
      </c>
      <c r="W74" s="11">
        <f>ROUND(417750*V74/$V$5,0)</f>
        <v>4851</v>
      </c>
      <c r="X74" s="11">
        <f>V74-W74</f>
        <v>8431</v>
      </c>
      <c r="Y74" s="11"/>
      <c r="Z74" s="39"/>
    </row>
    <row r="75" spans="1:27" hidden="1">
      <c r="A75" s="31" t="s">
        <v>109</v>
      </c>
      <c r="B75" s="31"/>
      <c r="C75" s="32">
        <f t="shared" si="20"/>
        <v>40505</v>
      </c>
      <c r="D75" s="32">
        <f>VLOOKUP(A75,Sheet2!$A$6:$C$212,2,0)</f>
        <v>30017</v>
      </c>
      <c r="E75" s="32">
        <f>VLOOKUP(A75,Sheet2!$A$6:$C$212,3,0)</f>
        <v>10488</v>
      </c>
      <c r="F75" s="33">
        <v>1150</v>
      </c>
      <c r="G75" s="33">
        <v>1950</v>
      </c>
      <c r="H75" s="31">
        <v>1</v>
      </c>
      <c r="I75" s="32">
        <f t="shared" si="21"/>
        <v>5497</v>
      </c>
      <c r="J75" s="32">
        <f t="shared" si="23"/>
        <v>5497</v>
      </c>
      <c r="K75" s="32">
        <f t="shared" si="24"/>
        <v>0</v>
      </c>
      <c r="L75" s="32">
        <f>VLOOKUP(A75,Sheet4!$A$6:$J$152,3,0)</f>
        <v>38</v>
      </c>
      <c r="M75" s="32">
        <f>VLOOKUP(A75,Sheet4!$A$6:$J$152,4,0)</f>
        <v>1734</v>
      </c>
      <c r="N75" s="32">
        <f>VLOOKUP(A75,Sheet4!$A$6:$J$152,5,0)</f>
        <v>2066</v>
      </c>
      <c r="O75" s="32">
        <v>1150</v>
      </c>
      <c r="P75" s="31">
        <v>1</v>
      </c>
      <c r="Q75" s="32">
        <f>VLOOKUP(A75,Sheet4!$A$6:$J$152,8,0)</f>
        <v>238</v>
      </c>
      <c r="R75" s="32">
        <f>VLOOKUP(A75,Sheet4!$A$6:$J$152,9,0)</f>
        <v>238</v>
      </c>
      <c r="S75" s="32">
        <f>VLOOKUP(A75,Sheet4!$A$6:$J$152,10,0)</f>
        <v>0</v>
      </c>
      <c r="T75" s="32"/>
      <c r="U75" s="32">
        <f t="shared" si="22"/>
        <v>5735</v>
      </c>
      <c r="V75" s="32">
        <f>SUM(V76)</f>
        <v>5735</v>
      </c>
      <c r="W75" s="32">
        <f>SUM(W76)</f>
        <v>2095</v>
      </c>
      <c r="X75" s="32">
        <f>SUM(X76)</f>
        <v>3640</v>
      </c>
      <c r="Y75" s="32"/>
      <c r="Z75" s="38"/>
      <c r="AA75" s="3">
        <v>1</v>
      </c>
    </row>
    <row r="76" spans="1:27" hidden="1">
      <c r="A76" s="7" t="s">
        <v>109</v>
      </c>
      <c r="B76" s="20">
        <v>607007</v>
      </c>
      <c r="C76" s="11">
        <f t="shared" si="20"/>
        <v>40505</v>
      </c>
      <c r="D76" s="11">
        <f>VLOOKUP(A76,Sheet2!$A$6:$C$212,2,0)</f>
        <v>30017</v>
      </c>
      <c r="E76" s="11">
        <f>VLOOKUP(A76,Sheet2!$A$6:$C$212,3,0)</f>
        <v>10488</v>
      </c>
      <c r="F76" s="12">
        <v>1150</v>
      </c>
      <c r="G76" s="12">
        <v>1950</v>
      </c>
      <c r="H76" s="7">
        <v>1</v>
      </c>
      <c r="I76" s="11">
        <f t="shared" si="21"/>
        <v>5497</v>
      </c>
      <c r="J76" s="11">
        <f t="shared" si="23"/>
        <v>5497</v>
      </c>
      <c r="K76" s="11">
        <f t="shared" si="24"/>
        <v>0</v>
      </c>
      <c r="L76" s="11">
        <f>VLOOKUP(A76,Sheet4!$A$6:$J$152,3,0)</f>
        <v>38</v>
      </c>
      <c r="M76" s="11">
        <f>VLOOKUP(A76,Sheet4!$A$6:$J$152,4,0)</f>
        <v>1734</v>
      </c>
      <c r="N76" s="11">
        <f>VLOOKUP(A76,Sheet4!$A$6:$J$152,5,0)</f>
        <v>2066</v>
      </c>
      <c r="O76" s="11">
        <v>1150</v>
      </c>
      <c r="P76" s="11">
        <v>1</v>
      </c>
      <c r="Q76" s="11">
        <f>VLOOKUP(A76,Sheet4!$A$6:$J$152,8,0)</f>
        <v>238</v>
      </c>
      <c r="R76" s="11">
        <f>VLOOKUP(A76,Sheet4!$A$6:$J$152,9,0)</f>
        <v>238</v>
      </c>
      <c r="S76" s="11">
        <f>VLOOKUP(A76,Sheet4!$A$6:$J$152,10,0)</f>
        <v>0</v>
      </c>
      <c r="T76" s="11"/>
      <c r="U76" s="11">
        <f t="shared" si="22"/>
        <v>5735</v>
      </c>
      <c r="V76" s="11">
        <f>U76-Y76</f>
        <v>5735</v>
      </c>
      <c r="W76" s="11">
        <f>ROUND(417750*V76/$V$5,0)</f>
        <v>2095</v>
      </c>
      <c r="X76" s="11">
        <f>V76-W76</f>
        <v>3640</v>
      </c>
      <c r="Y76" s="11"/>
      <c r="Z76" s="39"/>
    </row>
    <row r="77" spans="1:27" hidden="1">
      <c r="A77" s="31" t="s">
        <v>110</v>
      </c>
      <c r="B77" s="31"/>
      <c r="C77" s="32">
        <f t="shared" si="20"/>
        <v>146098</v>
      </c>
      <c r="D77" s="32">
        <f>SUM(D78:D82)</f>
        <v>103216</v>
      </c>
      <c r="E77" s="32">
        <f>SUM(E78:E82)</f>
        <v>42882</v>
      </c>
      <c r="F77" s="33">
        <v>1150</v>
      </c>
      <c r="G77" s="33">
        <v>1950</v>
      </c>
      <c r="H77" s="31" t="s">
        <v>44</v>
      </c>
      <c r="I77" s="32">
        <f>SUM(I78:I82)</f>
        <v>20231</v>
      </c>
      <c r="J77" s="32">
        <f>SUM(J78:J82)</f>
        <v>19510</v>
      </c>
      <c r="K77" s="32">
        <f t="shared" si="24"/>
        <v>721</v>
      </c>
      <c r="L77" s="32">
        <f>VLOOKUP(A77,Sheet4!$A$6:$J$152,3,0)</f>
        <v>42</v>
      </c>
      <c r="M77" s="32">
        <f>VLOOKUP(A77,Sheet4!$A$6:$J$152,4,0)</f>
        <v>1440</v>
      </c>
      <c r="N77" s="32">
        <f>VLOOKUP(A77,Sheet4!$A$6:$J$152,5,0)</f>
        <v>2760</v>
      </c>
      <c r="O77" s="32">
        <v>1150</v>
      </c>
      <c r="P77" s="31" t="s">
        <v>44</v>
      </c>
      <c r="Q77" s="32">
        <f>VLOOKUP(A77,Sheet4!$A$6:$J$152,8,0)</f>
        <v>318</v>
      </c>
      <c r="R77" s="32">
        <f>VLOOKUP(A77,Sheet4!$A$6:$J$152,9,0)</f>
        <v>318</v>
      </c>
      <c r="S77" s="32">
        <f>VLOOKUP(A77,Sheet4!$A$6:$J$152,10,0)</f>
        <v>0</v>
      </c>
      <c r="T77" s="32"/>
      <c r="U77" s="32">
        <f t="shared" si="22"/>
        <v>19828</v>
      </c>
      <c r="V77" s="32">
        <f>SUM(V78:V82)</f>
        <v>19828</v>
      </c>
      <c r="W77" s="32">
        <f>SUM(W78:W82)</f>
        <v>7243</v>
      </c>
      <c r="X77" s="32">
        <f>SUM(X78:X82)</f>
        <v>12585</v>
      </c>
      <c r="Y77" s="32"/>
      <c r="Z77" s="38"/>
      <c r="AA77" s="3">
        <v>1</v>
      </c>
    </row>
    <row r="78" spans="1:27" hidden="1">
      <c r="A78" s="17" t="s">
        <v>111</v>
      </c>
      <c r="B78" s="20">
        <v>608001</v>
      </c>
      <c r="C78" s="11">
        <f t="shared" si="20"/>
        <v>9403</v>
      </c>
      <c r="D78" s="11">
        <f>VLOOKUP(A78,Sheet2!$A$6:$C$212,2,0)</f>
        <v>384</v>
      </c>
      <c r="E78" s="11">
        <f>VLOOKUP(A78,Sheet2!$A$6:$C$212,3,0)</f>
        <v>9019</v>
      </c>
      <c r="F78" s="12">
        <v>1150</v>
      </c>
      <c r="G78" s="12">
        <v>1950</v>
      </c>
      <c r="H78" s="7">
        <v>0.6</v>
      </c>
      <c r="I78" s="11">
        <f t="shared" si="21"/>
        <v>1803</v>
      </c>
      <c r="J78" s="11">
        <f t="shared" si="23"/>
        <v>1082</v>
      </c>
      <c r="K78" s="11">
        <f t="shared" si="24"/>
        <v>721</v>
      </c>
      <c r="L78" s="11">
        <v>0</v>
      </c>
      <c r="M78" s="11">
        <v>0</v>
      </c>
      <c r="N78" s="11">
        <v>0</v>
      </c>
      <c r="O78" s="11">
        <v>1150</v>
      </c>
      <c r="P78" s="11">
        <v>0.6</v>
      </c>
      <c r="Q78" s="11">
        <v>0</v>
      </c>
      <c r="R78" s="11">
        <v>0</v>
      </c>
      <c r="S78" s="11">
        <v>0</v>
      </c>
      <c r="T78" s="11"/>
      <c r="U78" s="11">
        <f t="shared" si="22"/>
        <v>1082</v>
      </c>
      <c r="V78" s="11">
        <f>U78-Y78</f>
        <v>1082</v>
      </c>
      <c r="W78" s="11">
        <f>ROUND(417750*V78/$V$5,0)</f>
        <v>395</v>
      </c>
      <c r="X78" s="11">
        <f>V78-W78</f>
        <v>687</v>
      </c>
      <c r="Y78" s="11"/>
      <c r="Z78" s="39"/>
    </row>
    <row r="79" spans="1:27" hidden="1">
      <c r="A79" s="7" t="s">
        <v>112</v>
      </c>
      <c r="B79" s="20">
        <v>608002</v>
      </c>
      <c r="C79" s="11">
        <f t="shared" si="20"/>
        <v>42415</v>
      </c>
      <c r="D79" s="11">
        <f>VLOOKUP(A79,Sheet2!$A$6:$C$212,2,0)</f>
        <v>33332</v>
      </c>
      <c r="E79" s="11">
        <f>VLOOKUP(A79,Sheet2!$A$6:$C$212,3,0)</f>
        <v>9083</v>
      </c>
      <c r="F79" s="12">
        <v>1150</v>
      </c>
      <c r="G79" s="12">
        <v>1950</v>
      </c>
      <c r="H79" s="7">
        <v>1</v>
      </c>
      <c r="I79" s="11">
        <f t="shared" si="21"/>
        <v>5604</v>
      </c>
      <c r="J79" s="11">
        <f t="shared" si="23"/>
        <v>5604</v>
      </c>
      <c r="K79" s="11">
        <f t="shared" si="24"/>
        <v>0</v>
      </c>
      <c r="L79" s="11">
        <f>VLOOKUP(A79,Sheet4!$A$6:$J$152,3,0)</f>
        <v>3</v>
      </c>
      <c r="M79" s="11">
        <f>VLOOKUP(A79,Sheet4!$A$6:$J$152,4,0)</f>
        <v>65</v>
      </c>
      <c r="N79" s="11">
        <f>VLOOKUP(A79,Sheet4!$A$6:$J$152,5,0)</f>
        <v>235</v>
      </c>
      <c r="O79" s="11">
        <v>1150</v>
      </c>
      <c r="P79" s="11">
        <v>1</v>
      </c>
      <c r="Q79" s="11">
        <f>VLOOKUP(A79,Sheet4!$A$6:$J$152,8,0)</f>
        <v>27</v>
      </c>
      <c r="R79" s="11">
        <f>VLOOKUP(A79,Sheet4!$A$6:$J$152,9,0)</f>
        <v>27</v>
      </c>
      <c r="S79" s="11">
        <f>VLOOKUP(A79,Sheet4!$A$6:$J$152,10,0)</f>
        <v>0</v>
      </c>
      <c r="T79" s="11"/>
      <c r="U79" s="11">
        <f t="shared" si="22"/>
        <v>5631</v>
      </c>
      <c r="V79" s="11">
        <f>U79-Y79</f>
        <v>5631</v>
      </c>
      <c r="W79" s="11">
        <f>ROUND(417750*V79/$V$5,0)</f>
        <v>2057</v>
      </c>
      <c r="X79" s="11">
        <f>V79-W79</f>
        <v>3574</v>
      </c>
      <c r="Y79" s="11"/>
      <c r="Z79" s="39"/>
    </row>
    <row r="80" spans="1:27" hidden="1">
      <c r="A80" s="17" t="s">
        <v>113</v>
      </c>
      <c r="B80" s="20">
        <v>608004</v>
      </c>
      <c r="C80" s="11">
        <f t="shared" si="20"/>
        <v>55576</v>
      </c>
      <c r="D80" s="11">
        <f>VLOOKUP(A80,Sheet2!$A$6:$C$212,2,0)</f>
        <v>41658</v>
      </c>
      <c r="E80" s="11">
        <f>VLOOKUP(A80,Sheet2!$A$6:$C$212,3,0)</f>
        <v>13918</v>
      </c>
      <c r="F80" s="12">
        <v>1150</v>
      </c>
      <c r="G80" s="12">
        <v>1950</v>
      </c>
      <c r="H80" s="7">
        <v>1</v>
      </c>
      <c r="I80" s="11">
        <f t="shared" si="21"/>
        <v>7505</v>
      </c>
      <c r="J80" s="11">
        <f t="shared" si="23"/>
        <v>7505</v>
      </c>
      <c r="K80" s="11">
        <f t="shared" si="24"/>
        <v>0</v>
      </c>
      <c r="L80" s="11">
        <f>VLOOKUP(A80,Sheet4!$A$6:$J$152,3,0)</f>
        <v>21</v>
      </c>
      <c r="M80" s="11">
        <f>VLOOKUP(A80,Sheet4!$A$6:$J$152,4,0)</f>
        <v>682</v>
      </c>
      <c r="N80" s="11">
        <f>VLOOKUP(A80,Sheet4!$A$6:$J$152,5,0)</f>
        <v>1418</v>
      </c>
      <c r="O80" s="11">
        <v>1150</v>
      </c>
      <c r="P80" s="11">
        <v>1</v>
      </c>
      <c r="Q80" s="11">
        <f>VLOOKUP(A80,Sheet4!$A$6:$J$152,8,0)</f>
        <v>163</v>
      </c>
      <c r="R80" s="11">
        <f>VLOOKUP(A80,Sheet4!$A$6:$J$152,9,0)</f>
        <v>163</v>
      </c>
      <c r="S80" s="11">
        <f>VLOOKUP(A80,Sheet4!$A$6:$J$152,10,0)</f>
        <v>0</v>
      </c>
      <c r="T80" s="11"/>
      <c r="U80" s="11">
        <f t="shared" si="22"/>
        <v>7668</v>
      </c>
      <c r="V80" s="11">
        <f>U80-Y80</f>
        <v>7668</v>
      </c>
      <c r="W80" s="11">
        <f>ROUND(417750*V80/$V$5,0)</f>
        <v>2801</v>
      </c>
      <c r="X80" s="11">
        <f>V80-W80</f>
        <v>4867</v>
      </c>
      <c r="Y80" s="11"/>
      <c r="Z80" s="39"/>
    </row>
    <row r="81" spans="1:27" hidden="1">
      <c r="A81" s="7" t="s">
        <v>114</v>
      </c>
      <c r="B81" s="20">
        <v>608005</v>
      </c>
      <c r="C81" s="11">
        <f t="shared" si="20"/>
        <v>20787</v>
      </c>
      <c r="D81" s="11">
        <f>VLOOKUP(A81,Sheet2!$A$6:$C$212,2,0)</f>
        <v>14850</v>
      </c>
      <c r="E81" s="11">
        <f>VLOOKUP(A81,Sheet2!$A$6:$C$212,3,0)</f>
        <v>5937</v>
      </c>
      <c r="F81" s="12">
        <v>1150</v>
      </c>
      <c r="G81" s="12">
        <v>1950</v>
      </c>
      <c r="H81" s="7">
        <v>1</v>
      </c>
      <c r="I81" s="11">
        <f t="shared" si="21"/>
        <v>2865</v>
      </c>
      <c r="J81" s="11">
        <f t="shared" si="23"/>
        <v>2865</v>
      </c>
      <c r="K81" s="11">
        <f t="shared" si="24"/>
        <v>0</v>
      </c>
      <c r="L81" s="11">
        <f>VLOOKUP(A81,Sheet4!$A$6:$J$152,3,0)</f>
        <v>9</v>
      </c>
      <c r="M81" s="11">
        <f>VLOOKUP(A81,Sheet4!$A$6:$J$152,4,0)</f>
        <v>278</v>
      </c>
      <c r="N81" s="11">
        <f>VLOOKUP(A81,Sheet4!$A$6:$J$152,5,0)</f>
        <v>622</v>
      </c>
      <c r="O81" s="11">
        <v>1150</v>
      </c>
      <c r="P81" s="11">
        <v>1</v>
      </c>
      <c r="Q81" s="11">
        <f>VLOOKUP(A81,Sheet4!$A$6:$J$152,8,0)</f>
        <v>72</v>
      </c>
      <c r="R81" s="11">
        <f>VLOOKUP(A81,Sheet4!$A$6:$J$152,9,0)</f>
        <v>72</v>
      </c>
      <c r="S81" s="11">
        <f>VLOOKUP(A81,Sheet4!$A$6:$J$152,10,0)</f>
        <v>0</v>
      </c>
      <c r="T81" s="11"/>
      <c r="U81" s="11">
        <f t="shared" si="22"/>
        <v>2937</v>
      </c>
      <c r="V81" s="11">
        <f>U81-Y81</f>
        <v>2937</v>
      </c>
      <c r="W81" s="11">
        <f>ROUND(417750*V81/$V$5,0)</f>
        <v>1073</v>
      </c>
      <c r="X81" s="11">
        <f>V81-W81</f>
        <v>1864</v>
      </c>
      <c r="Y81" s="11"/>
      <c r="Z81" s="39"/>
    </row>
    <row r="82" spans="1:27" hidden="1">
      <c r="A82" s="7" t="s">
        <v>115</v>
      </c>
      <c r="B82" s="20">
        <v>608006</v>
      </c>
      <c r="C82" s="11">
        <f t="shared" si="20"/>
        <v>17917</v>
      </c>
      <c r="D82" s="11">
        <f>VLOOKUP(A82,Sheet2!$A$6:$C$212,2,0)</f>
        <v>12992</v>
      </c>
      <c r="E82" s="11">
        <f>VLOOKUP(A82,Sheet2!$A$6:$C$212,3,0)</f>
        <v>4925</v>
      </c>
      <c r="F82" s="12">
        <v>1150</v>
      </c>
      <c r="G82" s="12">
        <v>1950</v>
      </c>
      <c r="H82" s="7">
        <v>1</v>
      </c>
      <c r="I82" s="11">
        <f t="shared" si="21"/>
        <v>2454</v>
      </c>
      <c r="J82" s="11">
        <f t="shared" si="23"/>
        <v>2454</v>
      </c>
      <c r="K82" s="11">
        <f t="shared" si="24"/>
        <v>0</v>
      </c>
      <c r="L82" s="11">
        <f>VLOOKUP(A82,Sheet4!$A$6:$J$152,3,0)</f>
        <v>9</v>
      </c>
      <c r="M82" s="11">
        <f>VLOOKUP(A82,Sheet4!$A$6:$J$152,4,0)</f>
        <v>415</v>
      </c>
      <c r="N82" s="11">
        <f>VLOOKUP(A82,Sheet4!$A$6:$J$152,5,0)</f>
        <v>485</v>
      </c>
      <c r="O82" s="11">
        <v>1150</v>
      </c>
      <c r="P82" s="11">
        <v>1</v>
      </c>
      <c r="Q82" s="11">
        <f>VLOOKUP(A82,Sheet4!$A$6:$J$152,8,0)</f>
        <v>56</v>
      </c>
      <c r="R82" s="11">
        <f>VLOOKUP(A82,Sheet4!$A$6:$J$152,9,0)</f>
        <v>56</v>
      </c>
      <c r="S82" s="11">
        <f>VLOOKUP(A82,Sheet4!$A$6:$J$152,10,0)</f>
        <v>0</v>
      </c>
      <c r="T82" s="11"/>
      <c r="U82" s="11">
        <f t="shared" si="22"/>
        <v>2510</v>
      </c>
      <c r="V82" s="11">
        <f>U82-Y82</f>
        <v>2510</v>
      </c>
      <c r="W82" s="11">
        <f>ROUND(417750*V82/$V$5,0)</f>
        <v>917</v>
      </c>
      <c r="X82" s="11">
        <f>V82-W82</f>
        <v>1593</v>
      </c>
      <c r="Y82" s="11"/>
      <c r="Z82" s="39"/>
    </row>
    <row r="83" spans="1:27" hidden="1">
      <c r="A83" s="31" t="s">
        <v>116</v>
      </c>
      <c r="B83" s="31"/>
      <c r="C83" s="32">
        <f t="shared" si="20"/>
        <v>41747</v>
      </c>
      <c r="D83" s="32">
        <f>VLOOKUP(A83,Sheet2!$A$6:$C$212,2,0)</f>
        <v>29403</v>
      </c>
      <c r="E83" s="32">
        <f>VLOOKUP(A83,Sheet2!$A$6:$C$212,3,0)</f>
        <v>12344</v>
      </c>
      <c r="F83" s="33">
        <v>1150</v>
      </c>
      <c r="G83" s="33">
        <v>1950</v>
      </c>
      <c r="H83" s="31">
        <v>1</v>
      </c>
      <c r="I83" s="32">
        <f t="shared" si="21"/>
        <v>5788</v>
      </c>
      <c r="J83" s="32">
        <f t="shared" si="23"/>
        <v>5788</v>
      </c>
      <c r="K83" s="32">
        <f t="shared" si="24"/>
        <v>0</v>
      </c>
      <c r="L83" s="32">
        <f>VLOOKUP(A83,Sheet4!$A$6:$J$152,3,0)</f>
        <v>53</v>
      </c>
      <c r="M83" s="32">
        <f>VLOOKUP(A83,Sheet4!$A$6:$J$152,4,0)</f>
        <v>1628</v>
      </c>
      <c r="N83" s="32">
        <f>VLOOKUP(A83,Sheet4!$A$6:$J$152,5,0)</f>
        <v>3672</v>
      </c>
      <c r="O83" s="32">
        <v>1150</v>
      </c>
      <c r="P83" s="31">
        <v>1</v>
      </c>
      <c r="Q83" s="32">
        <f>VLOOKUP(A83,Sheet4!$A$6:$J$152,8,0)</f>
        <v>422</v>
      </c>
      <c r="R83" s="32">
        <f>VLOOKUP(A83,Sheet4!$A$6:$J$152,9,0)</f>
        <v>422</v>
      </c>
      <c r="S83" s="32">
        <f>VLOOKUP(A83,Sheet4!$A$6:$J$152,10,0)</f>
        <v>0</v>
      </c>
      <c r="T83" s="32"/>
      <c r="U83" s="32">
        <f t="shared" si="22"/>
        <v>6210</v>
      </c>
      <c r="V83" s="32">
        <f>SUM(V84)</f>
        <v>6210</v>
      </c>
      <c r="W83" s="32">
        <f>SUM(W84)</f>
        <v>2268</v>
      </c>
      <c r="X83" s="32">
        <f>SUM(X84)</f>
        <v>3942</v>
      </c>
      <c r="Y83" s="32"/>
      <c r="Z83" s="38"/>
      <c r="AA83" s="3">
        <v>1</v>
      </c>
    </row>
    <row r="84" spans="1:27" hidden="1">
      <c r="A84" s="7" t="s">
        <v>116</v>
      </c>
      <c r="B84" s="20">
        <v>608007</v>
      </c>
      <c r="C84" s="11">
        <f t="shared" si="20"/>
        <v>41747</v>
      </c>
      <c r="D84" s="11">
        <f>VLOOKUP(A84,Sheet2!$A$6:$C$212,2,0)</f>
        <v>29403</v>
      </c>
      <c r="E84" s="11">
        <f>VLOOKUP(A84,Sheet2!$A$6:$C$212,3,0)</f>
        <v>12344</v>
      </c>
      <c r="F84" s="12">
        <v>1150</v>
      </c>
      <c r="G84" s="12">
        <v>1950</v>
      </c>
      <c r="H84" s="7">
        <v>1</v>
      </c>
      <c r="I84" s="11">
        <f t="shared" si="21"/>
        <v>5788</v>
      </c>
      <c r="J84" s="11">
        <f t="shared" si="23"/>
        <v>5788</v>
      </c>
      <c r="K84" s="11">
        <f t="shared" si="24"/>
        <v>0</v>
      </c>
      <c r="L84" s="11">
        <f>VLOOKUP(A84,Sheet4!$A$6:$J$152,3,0)</f>
        <v>53</v>
      </c>
      <c r="M84" s="11">
        <f>VLOOKUP(A84,Sheet4!$A$6:$J$152,4,0)</f>
        <v>1628</v>
      </c>
      <c r="N84" s="11">
        <f>VLOOKUP(A84,Sheet4!$A$6:$J$152,5,0)</f>
        <v>3672</v>
      </c>
      <c r="O84" s="11">
        <v>1150</v>
      </c>
      <c r="P84" s="11">
        <v>1</v>
      </c>
      <c r="Q84" s="11">
        <f>VLOOKUP(A84,Sheet4!$A$6:$J$152,8,0)</f>
        <v>422</v>
      </c>
      <c r="R84" s="11">
        <f>VLOOKUP(A84,Sheet4!$A$6:$J$152,9,0)</f>
        <v>422</v>
      </c>
      <c r="S84" s="11">
        <f>VLOOKUP(A84,Sheet4!$A$6:$J$152,10,0)</f>
        <v>0</v>
      </c>
      <c r="T84" s="11"/>
      <c r="U84" s="11">
        <f t="shared" si="22"/>
        <v>6210</v>
      </c>
      <c r="V84" s="11">
        <f>U84-Y84</f>
        <v>6210</v>
      </c>
      <c r="W84" s="11">
        <f>ROUND(417750*V84/$V$5,0)</f>
        <v>2268</v>
      </c>
      <c r="X84" s="11">
        <f>V84-W84</f>
        <v>3942</v>
      </c>
      <c r="Y84" s="11"/>
      <c r="Z84" s="39"/>
    </row>
    <row r="85" spans="1:27" hidden="1">
      <c r="A85" s="31" t="s">
        <v>117</v>
      </c>
      <c r="B85" s="31"/>
      <c r="C85" s="32">
        <f t="shared" si="20"/>
        <v>95309</v>
      </c>
      <c r="D85" s="32">
        <f>VLOOKUP(A85,Sheet2!$A$6:$C$212,2,0)</f>
        <v>68781</v>
      </c>
      <c r="E85" s="32">
        <f>VLOOKUP(A85,Sheet2!$A$6:$C$212,3,0)</f>
        <v>26528</v>
      </c>
      <c r="F85" s="33">
        <v>1150</v>
      </c>
      <c r="G85" s="33">
        <v>1950</v>
      </c>
      <c r="H85" s="31">
        <v>1</v>
      </c>
      <c r="I85" s="32">
        <f t="shared" si="21"/>
        <v>13083</v>
      </c>
      <c r="J85" s="32">
        <f t="shared" si="23"/>
        <v>13083</v>
      </c>
      <c r="K85" s="32">
        <f t="shared" si="24"/>
        <v>0</v>
      </c>
      <c r="L85" s="32">
        <f>VLOOKUP(A85,Sheet4!$A$6:$J$152,3,0)</f>
        <v>93</v>
      </c>
      <c r="M85" s="32">
        <f>VLOOKUP(A85,Sheet4!$A$6:$J$152,4,0)</f>
        <v>3242</v>
      </c>
      <c r="N85" s="32">
        <f>VLOOKUP(A85,Sheet4!$A$6:$J$152,5,0)</f>
        <v>6058</v>
      </c>
      <c r="O85" s="32">
        <v>1150</v>
      </c>
      <c r="P85" s="31">
        <v>1</v>
      </c>
      <c r="Q85" s="32">
        <f>VLOOKUP(A85,Sheet4!$A$6:$J$152,8,0)</f>
        <v>697</v>
      </c>
      <c r="R85" s="32">
        <f>VLOOKUP(A85,Sheet4!$A$6:$J$152,9,0)</f>
        <v>697</v>
      </c>
      <c r="S85" s="32">
        <f>VLOOKUP(A85,Sheet4!$A$6:$J$152,10,0)</f>
        <v>0</v>
      </c>
      <c r="T85" s="32"/>
      <c r="U85" s="32">
        <f t="shared" si="22"/>
        <v>13780</v>
      </c>
      <c r="V85" s="32">
        <f>SUM(V86)</f>
        <v>13780</v>
      </c>
      <c r="W85" s="32">
        <f>SUM(W86)</f>
        <v>5033</v>
      </c>
      <c r="X85" s="32">
        <f>SUM(X86)</f>
        <v>8747</v>
      </c>
      <c r="Y85" s="32"/>
      <c r="Z85" s="38"/>
      <c r="AA85" s="3">
        <v>1</v>
      </c>
    </row>
    <row r="86" spans="1:27" hidden="1">
      <c r="A86" s="7" t="s">
        <v>117</v>
      </c>
      <c r="B86" s="20">
        <v>608003</v>
      </c>
      <c r="C86" s="11">
        <f t="shared" si="20"/>
        <v>95309</v>
      </c>
      <c r="D86" s="11">
        <f>VLOOKUP(A86,Sheet2!$A$6:$C$212,2,0)</f>
        <v>68781</v>
      </c>
      <c r="E86" s="11">
        <f>VLOOKUP(A86,Sheet2!$A$6:$C$212,3,0)</f>
        <v>26528</v>
      </c>
      <c r="F86" s="12">
        <v>1150</v>
      </c>
      <c r="G86" s="12">
        <v>1950</v>
      </c>
      <c r="H86" s="7">
        <v>1</v>
      </c>
      <c r="I86" s="11">
        <f t="shared" si="21"/>
        <v>13083</v>
      </c>
      <c r="J86" s="11">
        <f t="shared" si="23"/>
        <v>13083</v>
      </c>
      <c r="K86" s="11">
        <f t="shared" si="24"/>
        <v>0</v>
      </c>
      <c r="L86" s="11">
        <f>VLOOKUP(A86,Sheet4!$A$6:$J$152,3,0)</f>
        <v>93</v>
      </c>
      <c r="M86" s="11">
        <f>VLOOKUP(A86,Sheet4!$A$6:$J$152,4,0)</f>
        <v>3242</v>
      </c>
      <c r="N86" s="11">
        <f>VLOOKUP(A86,Sheet4!$A$6:$J$152,5,0)</f>
        <v>6058</v>
      </c>
      <c r="O86" s="11">
        <v>1150</v>
      </c>
      <c r="P86" s="11">
        <v>1</v>
      </c>
      <c r="Q86" s="11">
        <f>VLOOKUP(A86,Sheet4!$A$6:$J$152,8,0)</f>
        <v>697</v>
      </c>
      <c r="R86" s="11">
        <f>VLOOKUP(A86,Sheet4!$A$6:$J$152,9,0)</f>
        <v>697</v>
      </c>
      <c r="S86" s="11">
        <f>VLOOKUP(A86,Sheet4!$A$6:$J$152,10,0)</f>
        <v>0</v>
      </c>
      <c r="T86" s="11"/>
      <c r="U86" s="11">
        <f t="shared" si="22"/>
        <v>13780</v>
      </c>
      <c r="V86" s="11">
        <f>U86-Y86</f>
        <v>13780</v>
      </c>
      <c r="W86" s="11">
        <f>ROUND(417750*V86/$V$5,0)</f>
        <v>5033</v>
      </c>
      <c r="X86" s="11">
        <f>V86-W86</f>
        <v>8747</v>
      </c>
      <c r="Y86" s="11"/>
      <c r="Z86" s="39"/>
    </row>
    <row r="87" spans="1:27" hidden="1">
      <c r="A87" s="31" t="s">
        <v>118</v>
      </c>
      <c r="B87" s="31"/>
      <c r="C87" s="32">
        <f t="shared" si="20"/>
        <v>59654</v>
      </c>
      <c r="D87" s="32">
        <f>VLOOKUP(A87,Sheet2!$A$6:$C$212,2,0)</f>
        <v>42990</v>
      </c>
      <c r="E87" s="32">
        <f>VLOOKUP(A87,Sheet2!$A$6:$C$212,3,0)</f>
        <v>16664</v>
      </c>
      <c r="F87" s="33">
        <v>1150</v>
      </c>
      <c r="G87" s="33">
        <v>1950</v>
      </c>
      <c r="H87" s="31">
        <v>1</v>
      </c>
      <c r="I87" s="32">
        <f t="shared" si="21"/>
        <v>8193</v>
      </c>
      <c r="J87" s="32">
        <f t="shared" si="23"/>
        <v>8193</v>
      </c>
      <c r="K87" s="32">
        <f t="shared" si="24"/>
        <v>0</v>
      </c>
      <c r="L87" s="32">
        <f>VLOOKUP(A87,Sheet4!$A$6:$J$152,3,0)</f>
        <v>98</v>
      </c>
      <c r="M87" s="32">
        <f>VLOOKUP(A87,Sheet4!$A$6:$J$152,4,0)</f>
        <v>3491</v>
      </c>
      <c r="N87" s="32">
        <f>VLOOKUP(A87,Sheet4!$A$6:$J$152,5,0)</f>
        <v>6309</v>
      </c>
      <c r="O87" s="32">
        <v>1150</v>
      </c>
      <c r="P87" s="31">
        <v>1</v>
      </c>
      <c r="Q87" s="32">
        <f>VLOOKUP(A87,Sheet4!$A$6:$J$152,8,0)</f>
        <v>726</v>
      </c>
      <c r="R87" s="32">
        <f>VLOOKUP(A87,Sheet4!$A$6:$J$152,9,0)</f>
        <v>726</v>
      </c>
      <c r="S87" s="32">
        <f>VLOOKUP(A87,Sheet4!$A$6:$J$152,10,0)</f>
        <v>0</v>
      </c>
      <c r="T87" s="32"/>
      <c r="U87" s="32">
        <f t="shared" si="22"/>
        <v>8919</v>
      </c>
      <c r="V87" s="32">
        <f>SUM(V88)</f>
        <v>8919</v>
      </c>
      <c r="W87" s="32">
        <f>SUM(W88)</f>
        <v>3258</v>
      </c>
      <c r="X87" s="32">
        <f>SUM(X88)</f>
        <v>5661</v>
      </c>
      <c r="Y87" s="32"/>
      <c r="Z87" s="38"/>
      <c r="AA87" s="3">
        <v>1</v>
      </c>
    </row>
    <row r="88" spans="1:27" hidden="1">
      <c r="A88" s="7" t="s">
        <v>118</v>
      </c>
      <c r="B88" s="20">
        <v>608008</v>
      </c>
      <c r="C88" s="11">
        <f t="shared" si="20"/>
        <v>59654</v>
      </c>
      <c r="D88" s="11">
        <f>VLOOKUP(A88,Sheet2!$A$6:$C$212,2,0)</f>
        <v>42990</v>
      </c>
      <c r="E88" s="11">
        <f>VLOOKUP(A88,Sheet2!$A$6:$C$212,3,0)</f>
        <v>16664</v>
      </c>
      <c r="F88" s="12">
        <v>1150</v>
      </c>
      <c r="G88" s="12">
        <v>1950</v>
      </c>
      <c r="H88" s="7">
        <v>1</v>
      </c>
      <c r="I88" s="11">
        <f t="shared" si="21"/>
        <v>8193</v>
      </c>
      <c r="J88" s="11">
        <f t="shared" si="23"/>
        <v>8193</v>
      </c>
      <c r="K88" s="11">
        <f t="shared" si="24"/>
        <v>0</v>
      </c>
      <c r="L88" s="11">
        <f>VLOOKUP(A88,Sheet4!$A$6:$J$152,3,0)</f>
        <v>98</v>
      </c>
      <c r="M88" s="11">
        <f>VLOOKUP(A88,Sheet4!$A$6:$J$152,4,0)</f>
        <v>3491</v>
      </c>
      <c r="N88" s="11">
        <f>VLOOKUP(A88,Sheet4!$A$6:$J$152,5,0)</f>
        <v>6309</v>
      </c>
      <c r="O88" s="11">
        <v>1150</v>
      </c>
      <c r="P88" s="11">
        <v>1</v>
      </c>
      <c r="Q88" s="11">
        <f>VLOOKUP(A88,Sheet4!$A$6:$J$152,8,0)</f>
        <v>726</v>
      </c>
      <c r="R88" s="11">
        <f>VLOOKUP(A88,Sheet4!$A$6:$J$152,9,0)</f>
        <v>726</v>
      </c>
      <c r="S88" s="11">
        <f>VLOOKUP(A88,Sheet4!$A$6:$J$152,10,0)</f>
        <v>0</v>
      </c>
      <c r="T88" s="11"/>
      <c r="U88" s="11">
        <f t="shared" si="22"/>
        <v>8919</v>
      </c>
      <c r="V88" s="11">
        <f>U88-Y88</f>
        <v>8919</v>
      </c>
      <c r="W88" s="11">
        <f>ROUND(417750*V88/$V$5,0)</f>
        <v>3258</v>
      </c>
      <c r="X88" s="11">
        <f>V88-W88</f>
        <v>5661</v>
      </c>
      <c r="Y88" s="11"/>
      <c r="Z88" s="39"/>
    </row>
    <row r="89" spans="1:27" hidden="1">
      <c r="A89" s="31" t="s">
        <v>119</v>
      </c>
      <c r="B89" s="31"/>
      <c r="C89" s="32">
        <f t="shared" si="20"/>
        <v>141421</v>
      </c>
      <c r="D89" s="32">
        <f>VLOOKUP(A89,Sheet2!$A$6:$C$212,2,0)</f>
        <v>97203</v>
      </c>
      <c r="E89" s="32">
        <f>VLOOKUP(A89,Sheet2!$A$6:$C$212,3,0)</f>
        <v>44218</v>
      </c>
      <c r="F89" s="33">
        <v>1150</v>
      </c>
      <c r="G89" s="33">
        <v>1950</v>
      </c>
      <c r="H89" s="31">
        <v>1</v>
      </c>
      <c r="I89" s="32">
        <f t="shared" si="21"/>
        <v>19801</v>
      </c>
      <c r="J89" s="32">
        <f t="shared" si="23"/>
        <v>19801</v>
      </c>
      <c r="K89" s="32">
        <f t="shared" si="24"/>
        <v>0</v>
      </c>
      <c r="L89" s="32">
        <f>VLOOKUP(A89,Sheet4!$A$6:$J$152,3,0)</f>
        <v>208</v>
      </c>
      <c r="M89" s="32">
        <f>VLOOKUP(A89,Sheet4!$A$6:$J$152,4,0)</f>
        <v>8418</v>
      </c>
      <c r="N89" s="32">
        <f>VLOOKUP(A89,Sheet4!$A$6:$J$152,5,0)</f>
        <v>12382</v>
      </c>
      <c r="O89" s="32">
        <v>1150</v>
      </c>
      <c r="P89" s="31">
        <v>1</v>
      </c>
      <c r="Q89" s="32">
        <f>VLOOKUP(A89,Sheet4!$A$6:$J$152,8,0)</f>
        <v>1424</v>
      </c>
      <c r="R89" s="32">
        <f>VLOOKUP(A89,Sheet4!$A$6:$J$152,9,0)</f>
        <v>1424</v>
      </c>
      <c r="S89" s="32">
        <f>VLOOKUP(A89,Sheet4!$A$6:$J$152,10,0)</f>
        <v>0</v>
      </c>
      <c r="T89" s="32"/>
      <c r="U89" s="32">
        <f t="shared" si="22"/>
        <v>21225</v>
      </c>
      <c r="V89" s="32">
        <f>SUM(V90)</f>
        <v>21225</v>
      </c>
      <c r="W89" s="32">
        <f>SUM(W90)</f>
        <v>7752</v>
      </c>
      <c r="X89" s="32">
        <f>SUM(X90)</f>
        <v>13473</v>
      </c>
      <c r="Y89" s="32"/>
      <c r="Z89" s="38"/>
      <c r="AA89" s="3">
        <v>1</v>
      </c>
    </row>
    <row r="90" spans="1:27" hidden="1">
      <c r="A90" s="7" t="s">
        <v>119</v>
      </c>
      <c r="B90" s="20">
        <v>608009</v>
      </c>
      <c r="C90" s="11">
        <f t="shared" si="20"/>
        <v>141421</v>
      </c>
      <c r="D90" s="11">
        <f>VLOOKUP(A90,Sheet2!$A$6:$C$212,2,0)</f>
        <v>97203</v>
      </c>
      <c r="E90" s="11">
        <f>VLOOKUP(A90,Sheet2!$A$6:$C$212,3,0)</f>
        <v>44218</v>
      </c>
      <c r="F90" s="12">
        <v>1150</v>
      </c>
      <c r="G90" s="12">
        <v>1950</v>
      </c>
      <c r="H90" s="7">
        <v>1</v>
      </c>
      <c r="I90" s="11">
        <f t="shared" si="21"/>
        <v>19801</v>
      </c>
      <c r="J90" s="11">
        <f t="shared" si="23"/>
        <v>19801</v>
      </c>
      <c r="K90" s="11">
        <f t="shared" si="24"/>
        <v>0</v>
      </c>
      <c r="L90" s="11">
        <f>VLOOKUP(A90,Sheet4!$A$6:$J$152,3,0)</f>
        <v>208</v>
      </c>
      <c r="M90" s="11">
        <f>VLOOKUP(A90,Sheet4!$A$6:$J$152,4,0)</f>
        <v>8418</v>
      </c>
      <c r="N90" s="11">
        <f>VLOOKUP(A90,Sheet4!$A$6:$J$152,5,0)</f>
        <v>12382</v>
      </c>
      <c r="O90" s="11">
        <v>1150</v>
      </c>
      <c r="P90" s="11">
        <v>1</v>
      </c>
      <c r="Q90" s="11">
        <f>VLOOKUP(A90,Sheet4!$A$6:$J$152,8,0)</f>
        <v>1424</v>
      </c>
      <c r="R90" s="11">
        <f>VLOOKUP(A90,Sheet4!$A$6:$J$152,9,0)</f>
        <v>1424</v>
      </c>
      <c r="S90" s="11">
        <f>VLOOKUP(A90,Sheet4!$A$6:$J$152,10,0)</f>
        <v>0</v>
      </c>
      <c r="T90" s="11"/>
      <c r="U90" s="11">
        <f t="shared" si="22"/>
        <v>21225</v>
      </c>
      <c r="V90" s="11">
        <f>U90-Y90</f>
        <v>21225</v>
      </c>
      <c r="W90" s="11">
        <f>ROUND(417750*V90/$V$5,0)</f>
        <v>7752</v>
      </c>
      <c r="X90" s="11">
        <f>V90-W90</f>
        <v>13473</v>
      </c>
      <c r="Y90" s="11"/>
      <c r="Z90" s="39"/>
    </row>
    <row r="91" spans="1:27" hidden="1">
      <c r="A91" s="31" t="s">
        <v>120</v>
      </c>
      <c r="B91" s="31"/>
      <c r="C91" s="32">
        <f t="shared" si="20"/>
        <v>590121</v>
      </c>
      <c r="D91" s="32">
        <f>SUM(D92:D96)</f>
        <v>436076</v>
      </c>
      <c r="E91" s="32">
        <f>SUM(E92:E96)</f>
        <v>154045</v>
      </c>
      <c r="F91" s="33">
        <v>1150</v>
      </c>
      <c r="G91" s="33">
        <v>1950</v>
      </c>
      <c r="H91" s="31" t="s">
        <v>44</v>
      </c>
      <c r="I91" s="32">
        <f t="shared" si="21"/>
        <v>80188</v>
      </c>
      <c r="J91" s="32">
        <f>SUM(J92:J96)</f>
        <v>61523</v>
      </c>
      <c r="K91" s="32">
        <f t="shared" si="24"/>
        <v>18665</v>
      </c>
      <c r="L91" s="32">
        <f>VLOOKUP(A91,Sheet4!$A$6:$J$152,3,0)</f>
        <v>235</v>
      </c>
      <c r="M91" s="32">
        <f>VLOOKUP(A91,Sheet4!$A$6:$J$152,4,0)</f>
        <v>9132</v>
      </c>
      <c r="N91" s="32">
        <f>VLOOKUP(A91,Sheet4!$A$6:$J$152,5,0)</f>
        <v>14368</v>
      </c>
      <c r="O91" s="32">
        <v>1150</v>
      </c>
      <c r="P91" s="31" t="s">
        <v>44</v>
      </c>
      <c r="Q91" s="32">
        <f>VLOOKUP(A91,Sheet4!$A$6:$J$152,8,0)</f>
        <v>1652</v>
      </c>
      <c r="R91" s="32">
        <f>VLOOKUP(A91,Sheet4!$A$6:$J$152,9,0)</f>
        <v>1369</v>
      </c>
      <c r="S91" s="32">
        <f>VLOOKUP(A91,Sheet4!$A$6:$J$152,10,0)</f>
        <v>283</v>
      </c>
      <c r="T91" s="32"/>
      <c r="U91" s="32">
        <f t="shared" si="22"/>
        <v>62892</v>
      </c>
      <c r="V91" s="32">
        <f>SUM(V92:V96)</f>
        <v>58815</v>
      </c>
      <c r="W91" s="32">
        <f>SUM(W92:W96)</f>
        <v>21482</v>
      </c>
      <c r="X91" s="32">
        <f>SUM(X92:X96)</f>
        <v>37333</v>
      </c>
      <c r="Y91" s="32">
        <f>SUM(Y92:Y96)</f>
        <v>4077</v>
      </c>
      <c r="Z91" s="38"/>
      <c r="AA91" s="3">
        <v>1</v>
      </c>
    </row>
    <row r="92" spans="1:27" hidden="1">
      <c r="A92" s="17" t="s">
        <v>121</v>
      </c>
      <c r="B92" s="20">
        <v>609001</v>
      </c>
      <c r="C92" s="11">
        <f t="shared" si="20"/>
        <v>0</v>
      </c>
      <c r="D92" s="11">
        <f>VLOOKUP(A92,Sheet2!$A$6:$C$212,2,0)</f>
        <v>0</v>
      </c>
      <c r="E92" s="11">
        <f>VLOOKUP(A92,Sheet2!$A$6:$C$212,3,0)</f>
        <v>0</v>
      </c>
      <c r="F92" s="12">
        <v>1150</v>
      </c>
      <c r="G92" s="12">
        <v>1950</v>
      </c>
      <c r="H92" s="7">
        <v>0.6</v>
      </c>
      <c r="I92" s="11">
        <f t="shared" si="21"/>
        <v>0</v>
      </c>
      <c r="J92" s="11">
        <f t="shared" si="23"/>
        <v>0</v>
      </c>
      <c r="K92" s="11">
        <f t="shared" si="24"/>
        <v>0</v>
      </c>
      <c r="L92" s="11">
        <v>0</v>
      </c>
      <c r="M92" s="11">
        <v>0</v>
      </c>
      <c r="N92" s="11">
        <v>0</v>
      </c>
      <c r="O92" s="11">
        <v>1150</v>
      </c>
      <c r="P92" s="11">
        <v>0.6</v>
      </c>
      <c r="Q92" s="11">
        <v>0</v>
      </c>
      <c r="R92" s="11">
        <v>0</v>
      </c>
      <c r="S92" s="11">
        <v>0</v>
      </c>
      <c r="T92" s="11"/>
      <c r="U92" s="11">
        <f t="shared" si="22"/>
        <v>0</v>
      </c>
      <c r="V92" s="11">
        <f>U92-Y92</f>
        <v>0</v>
      </c>
      <c r="W92" s="11">
        <f>ROUND(417750*V92/$V$5,0)</f>
        <v>0</v>
      </c>
      <c r="X92" s="11">
        <f>V92-W92</f>
        <v>0</v>
      </c>
      <c r="Y92" s="11"/>
      <c r="Z92" s="39"/>
    </row>
    <row r="93" spans="1:27" hidden="1">
      <c r="A93" s="7" t="s">
        <v>122</v>
      </c>
      <c r="B93" s="20">
        <v>609002</v>
      </c>
      <c r="C93" s="11">
        <f t="shared" si="20"/>
        <v>244345</v>
      </c>
      <c r="D93" s="11">
        <f>VLOOKUP(A93,Sheet2!$A$6:$C$212,2,0)</f>
        <v>184616</v>
      </c>
      <c r="E93" s="11">
        <f>VLOOKUP(A93,Sheet2!$A$6:$C$212,3,0)</f>
        <v>59729</v>
      </c>
      <c r="F93" s="12">
        <v>1150</v>
      </c>
      <c r="G93" s="12">
        <v>1950</v>
      </c>
      <c r="H93" s="7">
        <v>0.6</v>
      </c>
      <c r="I93" s="11">
        <f t="shared" si="21"/>
        <v>32878</v>
      </c>
      <c r="J93" s="11">
        <f t="shared" si="23"/>
        <v>19727</v>
      </c>
      <c r="K93" s="11">
        <f t="shared" si="24"/>
        <v>13151</v>
      </c>
      <c r="L93" s="11">
        <f>VLOOKUP(A93,Sheet4!$A$6:$J$152,3,0)</f>
        <v>54</v>
      </c>
      <c r="M93" s="11">
        <f>VLOOKUP(A93,Sheet4!$A$6:$J$152,4,0)</f>
        <v>1848</v>
      </c>
      <c r="N93" s="11">
        <f>VLOOKUP(A93,Sheet4!$A$6:$J$152,5,0)</f>
        <v>3552</v>
      </c>
      <c r="O93" s="11">
        <v>1150</v>
      </c>
      <c r="P93" s="11">
        <v>0.6</v>
      </c>
      <c r="Q93" s="11">
        <f>VLOOKUP(A93,Sheet4!$A$6:$J$152,8,0)</f>
        <v>408</v>
      </c>
      <c r="R93" s="11">
        <f>VLOOKUP(A93,Sheet4!$A$6:$J$152,9,0)</f>
        <v>245</v>
      </c>
      <c r="S93" s="11">
        <f>VLOOKUP(A93,Sheet4!$A$6:$J$152,10,0)</f>
        <v>163</v>
      </c>
      <c r="T93" s="11"/>
      <c r="U93" s="11">
        <f t="shared" si="22"/>
        <v>19972</v>
      </c>
      <c r="V93" s="11">
        <f>U93-Y93</f>
        <v>19972</v>
      </c>
      <c r="W93" s="11">
        <f>ROUND(417750*V93/$V$5,0)</f>
        <v>7295</v>
      </c>
      <c r="X93" s="11">
        <f>V93-W93</f>
        <v>12677</v>
      </c>
      <c r="Y93" s="11"/>
      <c r="Z93" s="39" t="s">
        <v>123</v>
      </c>
    </row>
    <row r="94" spans="1:27" hidden="1">
      <c r="A94" s="7" t="s">
        <v>124</v>
      </c>
      <c r="B94" s="20">
        <v>609003</v>
      </c>
      <c r="C94" s="11">
        <f t="shared" si="20"/>
        <v>161966</v>
      </c>
      <c r="D94" s="11">
        <f>VLOOKUP(A94,Sheet2!$A$6:$C$212,2,0)</f>
        <v>116017</v>
      </c>
      <c r="E94" s="11">
        <f>VLOOKUP(A94,Sheet2!$A$6:$C$212,3,0)</f>
        <v>45949</v>
      </c>
      <c r="F94" s="12">
        <v>1150</v>
      </c>
      <c r="G94" s="12">
        <v>1950</v>
      </c>
      <c r="H94" s="7">
        <v>0.8</v>
      </c>
      <c r="I94" s="11">
        <f t="shared" si="21"/>
        <v>22302</v>
      </c>
      <c r="J94" s="11">
        <f t="shared" si="23"/>
        <v>17842</v>
      </c>
      <c r="K94" s="11">
        <f t="shared" si="24"/>
        <v>4460</v>
      </c>
      <c r="L94" s="11">
        <f>VLOOKUP(A94,Sheet4!$A$6:$J$152,3,0)</f>
        <v>18</v>
      </c>
      <c r="M94" s="11">
        <f>VLOOKUP(A94,Sheet4!$A$6:$J$152,4,0)</f>
        <v>767</v>
      </c>
      <c r="N94" s="11">
        <f>VLOOKUP(A94,Sheet4!$A$6:$J$152,5,0)</f>
        <v>1033</v>
      </c>
      <c r="O94" s="11">
        <v>1150</v>
      </c>
      <c r="P94" s="11">
        <v>0.8</v>
      </c>
      <c r="Q94" s="11">
        <f>VLOOKUP(A94,Sheet4!$A$6:$J$152,8,0)</f>
        <v>119</v>
      </c>
      <c r="R94" s="11">
        <f>VLOOKUP(A94,Sheet4!$A$6:$J$152,9,0)</f>
        <v>95</v>
      </c>
      <c r="S94" s="11">
        <f>VLOOKUP(A94,Sheet4!$A$6:$J$152,10,0)</f>
        <v>24</v>
      </c>
      <c r="T94" s="11"/>
      <c r="U94" s="11">
        <f t="shared" si="22"/>
        <v>17937</v>
      </c>
      <c r="V94" s="11">
        <f>U94-Y94</f>
        <v>17937</v>
      </c>
      <c r="W94" s="11">
        <f>ROUND(417750*V94/$V$5,0)</f>
        <v>6551</v>
      </c>
      <c r="X94" s="11">
        <f>V94-W94</f>
        <v>11386</v>
      </c>
      <c r="Y94" s="11"/>
      <c r="Z94" s="39" t="s">
        <v>125</v>
      </c>
    </row>
    <row r="95" spans="1:27" ht="28.5" hidden="1">
      <c r="A95" s="7" t="s">
        <v>126</v>
      </c>
      <c r="B95" s="20">
        <v>609004</v>
      </c>
      <c r="C95" s="11">
        <f t="shared" si="20"/>
        <v>144680</v>
      </c>
      <c r="D95" s="11">
        <f>VLOOKUP(A95,Sheet2!$A$6:$C$212,2,0)</f>
        <v>105933</v>
      </c>
      <c r="E95" s="11">
        <f>VLOOKUP(A95,Sheet2!$A$6:$C$212,3,0)</f>
        <v>38747</v>
      </c>
      <c r="F95" s="12">
        <v>1150</v>
      </c>
      <c r="G95" s="12">
        <v>1950</v>
      </c>
      <c r="H95" s="7">
        <v>1</v>
      </c>
      <c r="I95" s="11">
        <f t="shared" si="21"/>
        <v>19738</v>
      </c>
      <c r="J95" s="11">
        <f t="shared" si="23"/>
        <v>19738</v>
      </c>
      <c r="K95" s="11">
        <f t="shared" si="24"/>
        <v>0</v>
      </c>
      <c r="L95" s="11">
        <f>VLOOKUP(A95,Sheet4!$A$6:$J$152,3,0)</f>
        <v>99</v>
      </c>
      <c r="M95" s="11">
        <f>VLOOKUP(A95,Sheet4!$A$6:$J$152,4,0)</f>
        <v>4279</v>
      </c>
      <c r="N95" s="11">
        <f>VLOOKUP(A95,Sheet4!$A$6:$J$152,5,0)</f>
        <v>5621</v>
      </c>
      <c r="O95" s="11">
        <v>1150</v>
      </c>
      <c r="P95" s="11">
        <v>1</v>
      </c>
      <c r="Q95" s="11">
        <f>VLOOKUP(A95,Sheet4!$A$6:$J$152,8,0)</f>
        <v>646</v>
      </c>
      <c r="R95" s="11">
        <f>VLOOKUP(A95,Sheet4!$A$6:$J$152,9,0)</f>
        <v>646</v>
      </c>
      <c r="S95" s="11">
        <f>VLOOKUP(A95,Sheet4!$A$6:$J$152,10,0)</f>
        <v>0</v>
      </c>
      <c r="T95" s="11"/>
      <c r="U95" s="11">
        <f t="shared" si="22"/>
        <v>20384</v>
      </c>
      <c r="V95" s="11">
        <f>U95-Y95</f>
        <v>16307</v>
      </c>
      <c r="W95" s="11">
        <f>ROUND(417750*V95/$V$5,0)</f>
        <v>5956</v>
      </c>
      <c r="X95" s="11">
        <f>V95-W95</f>
        <v>10351</v>
      </c>
      <c r="Y95" s="11">
        <v>4077</v>
      </c>
      <c r="Z95" s="39" t="s">
        <v>80</v>
      </c>
    </row>
    <row r="96" spans="1:27" hidden="1">
      <c r="A96" s="7" t="s">
        <v>127</v>
      </c>
      <c r="B96" s="20">
        <v>609006</v>
      </c>
      <c r="C96" s="11">
        <f t="shared" si="20"/>
        <v>39130</v>
      </c>
      <c r="D96" s="11">
        <f>VLOOKUP(A96,Sheet2!$A$6:$C$212,2,0)</f>
        <v>29510</v>
      </c>
      <c r="E96" s="11">
        <f>VLOOKUP(A96,Sheet2!$A$6:$C$212,3,0)</f>
        <v>9620</v>
      </c>
      <c r="F96" s="12">
        <v>1150</v>
      </c>
      <c r="G96" s="12">
        <v>1950</v>
      </c>
      <c r="H96" s="7">
        <v>0.8</v>
      </c>
      <c r="I96" s="11">
        <f t="shared" si="21"/>
        <v>5270</v>
      </c>
      <c r="J96" s="11">
        <f t="shared" si="23"/>
        <v>4216</v>
      </c>
      <c r="K96" s="11">
        <f t="shared" si="24"/>
        <v>1054</v>
      </c>
      <c r="L96" s="11">
        <f>VLOOKUP(A96,Sheet4!$A$6:$J$152,3,0)</f>
        <v>64</v>
      </c>
      <c r="M96" s="11">
        <f>VLOOKUP(A96,Sheet4!$A$6:$J$152,4,0)</f>
        <v>2238</v>
      </c>
      <c r="N96" s="11">
        <f>VLOOKUP(A96,Sheet4!$A$6:$J$152,5,0)</f>
        <v>4162</v>
      </c>
      <c r="O96" s="11">
        <v>1150</v>
      </c>
      <c r="P96" s="11">
        <v>0.8</v>
      </c>
      <c r="Q96" s="11">
        <f>VLOOKUP(A96,Sheet4!$A$6:$J$152,8,0)</f>
        <v>479</v>
      </c>
      <c r="R96" s="11">
        <f>VLOOKUP(A96,Sheet4!$A$6:$J$152,9,0)</f>
        <v>383</v>
      </c>
      <c r="S96" s="11">
        <f>VLOOKUP(A96,Sheet4!$A$6:$J$152,10,0)</f>
        <v>96</v>
      </c>
      <c r="T96" s="11"/>
      <c r="U96" s="11">
        <f t="shared" si="22"/>
        <v>4599</v>
      </c>
      <c r="V96" s="11">
        <f>U96-Y96</f>
        <v>4599</v>
      </c>
      <c r="W96" s="11">
        <f>ROUND(417750*V96/$V$5,0)</f>
        <v>1680</v>
      </c>
      <c r="X96" s="11">
        <f>V96-W96</f>
        <v>2919</v>
      </c>
      <c r="Y96" s="11"/>
      <c r="Z96" s="39"/>
    </row>
    <row r="97" spans="1:27" hidden="1">
      <c r="A97" s="31" t="s">
        <v>128</v>
      </c>
      <c r="B97" s="31"/>
      <c r="C97" s="32">
        <f t="shared" si="20"/>
        <v>163819</v>
      </c>
      <c r="D97" s="32">
        <f>VLOOKUP(A97,Sheet2!$A$6:$C$212,2,0)</f>
        <v>120909</v>
      </c>
      <c r="E97" s="32">
        <f>VLOOKUP(A97,Sheet2!$A$6:$C$212,3,0)</f>
        <v>42910</v>
      </c>
      <c r="F97" s="33">
        <v>1150</v>
      </c>
      <c r="G97" s="33">
        <v>1950</v>
      </c>
      <c r="H97" s="31">
        <v>0.8</v>
      </c>
      <c r="I97" s="32">
        <f t="shared" si="21"/>
        <v>22272</v>
      </c>
      <c r="J97" s="32">
        <f t="shared" si="23"/>
        <v>17818</v>
      </c>
      <c r="K97" s="32">
        <f t="shared" si="24"/>
        <v>4454</v>
      </c>
      <c r="L97" s="32">
        <f>VLOOKUP(A97,Sheet4!$A$6:$J$152,3,0)</f>
        <v>43</v>
      </c>
      <c r="M97" s="32">
        <f>VLOOKUP(A97,Sheet4!$A$6:$J$152,4,0)</f>
        <v>2131</v>
      </c>
      <c r="N97" s="32">
        <f>VLOOKUP(A97,Sheet4!$A$6:$J$152,5,0)</f>
        <v>2169</v>
      </c>
      <c r="O97" s="32">
        <v>1150</v>
      </c>
      <c r="P97" s="31">
        <v>0.8</v>
      </c>
      <c r="Q97" s="32">
        <f>VLOOKUP(A97,Sheet4!$A$6:$J$152,8,0)</f>
        <v>249</v>
      </c>
      <c r="R97" s="32">
        <f>VLOOKUP(A97,Sheet4!$A$6:$J$152,9,0)</f>
        <v>200</v>
      </c>
      <c r="S97" s="32">
        <f>VLOOKUP(A97,Sheet4!$A$6:$J$152,10,0)</f>
        <v>49</v>
      </c>
      <c r="T97" s="32"/>
      <c r="U97" s="32">
        <f t="shared" si="22"/>
        <v>18018</v>
      </c>
      <c r="V97" s="32">
        <f>SUM(V98)</f>
        <v>18018</v>
      </c>
      <c r="W97" s="32">
        <f>SUM(W98)</f>
        <v>6581</v>
      </c>
      <c r="X97" s="32">
        <f>SUM(X98)</f>
        <v>11437</v>
      </c>
      <c r="Y97" s="32"/>
      <c r="Z97" s="38"/>
      <c r="AA97" s="3">
        <v>1</v>
      </c>
    </row>
    <row r="98" spans="1:27" hidden="1">
      <c r="A98" s="7" t="s">
        <v>128</v>
      </c>
      <c r="B98" s="20">
        <v>609005</v>
      </c>
      <c r="C98" s="11">
        <f t="shared" si="20"/>
        <v>163819</v>
      </c>
      <c r="D98" s="11">
        <f>VLOOKUP(A98,Sheet2!$A$6:$C$212,2,0)</f>
        <v>120909</v>
      </c>
      <c r="E98" s="11">
        <f>VLOOKUP(A98,Sheet2!$A$6:$C$212,3,0)</f>
        <v>42910</v>
      </c>
      <c r="F98" s="12">
        <v>1150</v>
      </c>
      <c r="G98" s="12">
        <v>1950</v>
      </c>
      <c r="H98" s="7">
        <v>0.8</v>
      </c>
      <c r="I98" s="11">
        <f t="shared" si="21"/>
        <v>22272</v>
      </c>
      <c r="J98" s="11">
        <f t="shared" si="23"/>
        <v>17818</v>
      </c>
      <c r="K98" s="11">
        <f t="shared" si="24"/>
        <v>4454</v>
      </c>
      <c r="L98" s="11">
        <f>VLOOKUP(A98,Sheet4!$A$6:$J$152,3,0)</f>
        <v>43</v>
      </c>
      <c r="M98" s="11">
        <f>VLOOKUP(A98,Sheet4!$A$6:$J$152,4,0)</f>
        <v>2131</v>
      </c>
      <c r="N98" s="11">
        <f>VLOOKUP(A98,Sheet4!$A$6:$J$152,5,0)</f>
        <v>2169</v>
      </c>
      <c r="O98" s="11">
        <v>1150</v>
      </c>
      <c r="P98" s="11">
        <v>0.8</v>
      </c>
      <c r="Q98" s="11">
        <f>VLOOKUP(A98,Sheet4!$A$6:$J$152,8,0)</f>
        <v>249</v>
      </c>
      <c r="R98" s="11">
        <f>VLOOKUP(A98,Sheet4!$A$6:$J$152,9,0)</f>
        <v>200</v>
      </c>
      <c r="S98" s="11">
        <f>VLOOKUP(A98,Sheet4!$A$6:$J$152,10,0)</f>
        <v>49</v>
      </c>
      <c r="T98" s="11"/>
      <c r="U98" s="11">
        <f t="shared" si="22"/>
        <v>18018</v>
      </c>
      <c r="V98" s="11">
        <f>U98-Y98</f>
        <v>18018</v>
      </c>
      <c r="W98" s="11">
        <f>ROUND(417750*V98/$V$5,0)</f>
        <v>6581</v>
      </c>
      <c r="X98" s="11">
        <f>V98-W98</f>
        <v>11437</v>
      </c>
      <c r="Y98" s="11"/>
      <c r="Z98" s="39"/>
    </row>
    <row r="99" spans="1:27" hidden="1">
      <c r="A99" s="31" t="s">
        <v>129</v>
      </c>
      <c r="B99" s="31"/>
      <c r="C99" s="32">
        <f t="shared" si="20"/>
        <v>47954</v>
      </c>
      <c r="D99" s="32">
        <f>SUM(D100:D101)</f>
        <v>33141</v>
      </c>
      <c r="E99" s="32">
        <f>SUM(E100:E101)</f>
        <v>14813</v>
      </c>
      <c r="F99" s="33">
        <v>1150</v>
      </c>
      <c r="G99" s="33">
        <v>1950</v>
      </c>
      <c r="H99" s="31" t="s">
        <v>44</v>
      </c>
      <c r="I99" s="32">
        <f t="shared" si="21"/>
        <v>6700</v>
      </c>
      <c r="J99" s="32">
        <f>SUM(J100:J101)</f>
        <v>6256</v>
      </c>
      <c r="K99" s="32">
        <f t="shared" ref="K99" si="25">SUM(K100:K101)</f>
        <v>444</v>
      </c>
      <c r="L99" s="32">
        <f>VLOOKUP(A99,Sheet4!$A$6:$J$152,3,0)</f>
        <v>27</v>
      </c>
      <c r="M99" s="32">
        <f>VLOOKUP(A99,Sheet4!$A$6:$J$152,4,0)</f>
        <v>778</v>
      </c>
      <c r="N99" s="32">
        <f>VLOOKUP(A99,Sheet4!$A$6:$J$152,5,0)</f>
        <v>1922</v>
      </c>
      <c r="O99" s="32">
        <v>1150</v>
      </c>
      <c r="P99" s="31" t="s">
        <v>44</v>
      </c>
      <c r="Q99" s="32">
        <f>VLOOKUP(A99,Sheet4!$A$6:$J$152,8,0)</f>
        <v>221</v>
      </c>
      <c r="R99" s="32">
        <f>VLOOKUP(A99,Sheet4!$A$6:$J$152,9,0)</f>
        <v>221</v>
      </c>
      <c r="S99" s="32">
        <f>VLOOKUP(A99,Sheet4!$A$6:$J$152,10,0)</f>
        <v>0</v>
      </c>
      <c r="T99" s="32">
        <v>-29</v>
      </c>
      <c r="U99" s="32">
        <f t="shared" si="22"/>
        <v>6448</v>
      </c>
      <c r="V99" s="32">
        <f>SUM(V100:V101)</f>
        <v>4124</v>
      </c>
      <c r="W99" s="32">
        <f>SUM(W100:W101)</f>
        <v>1506</v>
      </c>
      <c r="X99" s="32">
        <f>SUM(X100:X101)</f>
        <v>2618</v>
      </c>
      <c r="Y99" s="32">
        <f>SUM(Y100:Y101)</f>
        <v>2324</v>
      </c>
      <c r="Z99" s="38"/>
      <c r="AA99" s="3">
        <v>1</v>
      </c>
    </row>
    <row r="100" spans="1:27" hidden="1">
      <c r="A100" s="17" t="s">
        <v>130</v>
      </c>
      <c r="B100" s="20">
        <v>610001</v>
      </c>
      <c r="C100" s="11">
        <f t="shared" si="20"/>
        <v>7502</v>
      </c>
      <c r="D100" s="11">
        <f>VLOOKUP(A100,Sheet2!$A$6:$C$212,2,0)</f>
        <v>4400</v>
      </c>
      <c r="E100" s="11">
        <f>VLOOKUP(A100,Sheet2!$A$6:$C$212,3,0)</f>
        <v>3102</v>
      </c>
      <c r="F100" s="12">
        <v>1150</v>
      </c>
      <c r="G100" s="12">
        <v>1950</v>
      </c>
      <c r="H100" s="7">
        <v>0.6</v>
      </c>
      <c r="I100" s="11">
        <f t="shared" si="21"/>
        <v>1111</v>
      </c>
      <c r="J100" s="11">
        <f t="shared" si="23"/>
        <v>667</v>
      </c>
      <c r="K100" s="11">
        <f t="shared" si="24"/>
        <v>444</v>
      </c>
      <c r="L100" s="11">
        <v>0</v>
      </c>
      <c r="M100" s="11">
        <v>0</v>
      </c>
      <c r="N100" s="11">
        <v>0</v>
      </c>
      <c r="O100" s="11">
        <v>1150</v>
      </c>
      <c r="P100" s="11">
        <v>0.6</v>
      </c>
      <c r="Q100" s="11">
        <v>0</v>
      </c>
      <c r="R100" s="11">
        <v>0</v>
      </c>
      <c r="S100" s="11">
        <v>0</v>
      </c>
      <c r="T100" s="11">
        <v>-29</v>
      </c>
      <c r="U100" s="11">
        <f t="shared" si="22"/>
        <v>638</v>
      </c>
      <c r="V100" s="11">
        <f>U100-Y100</f>
        <v>638</v>
      </c>
      <c r="W100" s="11">
        <f>ROUND(417750*V100/$V$5,0)</f>
        <v>233</v>
      </c>
      <c r="X100" s="11">
        <f>V100-W100</f>
        <v>405</v>
      </c>
      <c r="Y100" s="11"/>
      <c r="Z100" s="39"/>
    </row>
    <row r="101" spans="1:27" ht="28.5" hidden="1">
      <c r="A101" s="7" t="s">
        <v>131</v>
      </c>
      <c r="B101" s="20">
        <v>610002</v>
      </c>
      <c r="C101" s="11">
        <f t="shared" si="20"/>
        <v>40452</v>
      </c>
      <c r="D101" s="11">
        <f>VLOOKUP(A101,Sheet2!$A$6:$C$212,2,0)</f>
        <v>28741</v>
      </c>
      <c r="E101" s="11">
        <f>VLOOKUP(A101,Sheet2!$A$6:$C$212,3,0)</f>
        <v>11711</v>
      </c>
      <c r="F101" s="12">
        <v>1150</v>
      </c>
      <c r="G101" s="12">
        <v>1950</v>
      </c>
      <c r="H101" s="7">
        <v>1</v>
      </c>
      <c r="I101" s="11">
        <f t="shared" si="21"/>
        <v>5589</v>
      </c>
      <c r="J101" s="11">
        <f t="shared" si="23"/>
        <v>5589</v>
      </c>
      <c r="K101" s="11">
        <f t="shared" si="24"/>
        <v>0</v>
      </c>
      <c r="L101" s="11">
        <v>27</v>
      </c>
      <c r="M101" s="11">
        <v>778</v>
      </c>
      <c r="N101" s="11">
        <v>1922</v>
      </c>
      <c r="O101" s="11">
        <v>1150</v>
      </c>
      <c r="P101" s="11">
        <v>1</v>
      </c>
      <c r="Q101" s="11">
        <v>221</v>
      </c>
      <c r="R101" s="11">
        <v>221</v>
      </c>
      <c r="S101" s="11">
        <v>88</v>
      </c>
      <c r="T101" s="11"/>
      <c r="U101" s="11">
        <f t="shared" si="22"/>
        <v>5810</v>
      </c>
      <c r="V101" s="11">
        <f>U101-Y101</f>
        <v>3486</v>
      </c>
      <c r="W101" s="11">
        <f>ROUND(417750*V101/$V$5,0)</f>
        <v>1273</v>
      </c>
      <c r="X101" s="11">
        <f>V101-W101</f>
        <v>2213</v>
      </c>
      <c r="Y101" s="11">
        <v>2324</v>
      </c>
      <c r="Z101" s="39" t="s">
        <v>132</v>
      </c>
    </row>
    <row r="102" spans="1:27" hidden="1">
      <c r="A102" s="31" t="s">
        <v>133</v>
      </c>
      <c r="B102" s="31"/>
      <c r="C102" s="32">
        <f t="shared" si="20"/>
        <v>111361</v>
      </c>
      <c r="D102" s="32">
        <f>VLOOKUP(A102,Sheet2!$A$6:$C$212,2,0)</f>
        <v>80671</v>
      </c>
      <c r="E102" s="32">
        <f>VLOOKUP(A102,Sheet2!$A$6:$C$212,3,0)</f>
        <v>30690</v>
      </c>
      <c r="F102" s="33">
        <v>1150</v>
      </c>
      <c r="G102" s="33">
        <v>1950</v>
      </c>
      <c r="H102" s="31">
        <v>1</v>
      </c>
      <c r="I102" s="32">
        <f t="shared" si="21"/>
        <v>15262</v>
      </c>
      <c r="J102" s="32">
        <f t="shared" si="23"/>
        <v>15262</v>
      </c>
      <c r="K102" s="32">
        <f t="shared" si="24"/>
        <v>0</v>
      </c>
      <c r="L102" s="32">
        <f>VLOOKUP(A102,Sheet4!$A$6:$J$152,3,0)</f>
        <v>78</v>
      </c>
      <c r="M102" s="32">
        <f>VLOOKUP(A102,Sheet4!$A$6:$J$152,4,0)</f>
        <v>3280</v>
      </c>
      <c r="N102" s="32">
        <f>VLOOKUP(A102,Sheet4!$A$6:$J$152,5,0)</f>
        <v>4520</v>
      </c>
      <c r="O102" s="32">
        <v>1150</v>
      </c>
      <c r="P102" s="31">
        <v>1</v>
      </c>
      <c r="Q102" s="32">
        <f>VLOOKUP(A102,Sheet4!$A$6:$J$152,8,0)</f>
        <v>520</v>
      </c>
      <c r="R102" s="32">
        <f>VLOOKUP(A102,Sheet4!$A$6:$J$152,9,0)</f>
        <v>520</v>
      </c>
      <c r="S102" s="32">
        <f>VLOOKUP(A102,Sheet4!$A$6:$J$152,10,0)</f>
        <v>0</v>
      </c>
      <c r="T102" s="32"/>
      <c r="U102" s="32">
        <f t="shared" si="22"/>
        <v>15782</v>
      </c>
      <c r="V102" s="32">
        <f>SUM(V103)</f>
        <v>15782</v>
      </c>
      <c r="W102" s="32">
        <f>SUM(W103)</f>
        <v>5764</v>
      </c>
      <c r="X102" s="32">
        <f>SUM(X103)</f>
        <v>10018</v>
      </c>
      <c r="Y102" s="32"/>
      <c r="Z102" s="38"/>
      <c r="AA102" s="3">
        <v>1</v>
      </c>
    </row>
    <row r="103" spans="1:27" hidden="1">
      <c r="A103" s="7" t="s">
        <v>133</v>
      </c>
      <c r="B103" s="20">
        <v>610004</v>
      </c>
      <c r="C103" s="11">
        <f t="shared" si="20"/>
        <v>111361</v>
      </c>
      <c r="D103" s="11">
        <f>VLOOKUP(A103,Sheet2!$A$6:$C$212,2,0)</f>
        <v>80671</v>
      </c>
      <c r="E103" s="11">
        <f>VLOOKUP(A103,Sheet2!$A$6:$C$212,3,0)</f>
        <v>30690</v>
      </c>
      <c r="F103" s="12">
        <v>1150</v>
      </c>
      <c r="G103" s="12">
        <v>1950</v>
      </c>
      <c r="H103" s="7">
        <v>1</v>
      </c>
      <c r="I103" s="11">
        <f t="shared" si="21"/>
        <v>15262</v>
      </c>
      <c r="J103" s="11">
        <f t="shared" si="23"/>
        <v>15262</v>
      </c>
      <c r="K103" s="11">
        <f t="shared" si="24"/>
        <v>0</v>
      </c>
      <c r="L103" s="11">
        <f>VLOOKUP(A103,Sheet4!$A$6:$J$152,3,0)</f>
        <v>78</v>
      </c>
      <c r="M103" s="11">
        <f>VLOOKUP(A103,Sheet4!$A$6:$J$152,4,0)</f>
        <v>3280</v>
      </c>
      <c r="N103" s="11">
        <f>VLOOKUP(A103,Sheet4!$A$6:$J$152,5,0)</f>
        <v>4520</v>
      </c>
      <c r="O103" s="11">
        <v>1150</v>
      </c>
      <c r="P103" s="11">
        <v>1</v>
      </c>
      <c r="Q103" s="11">
        <f>VLOOKUP(A103,Sheet4!$A$6:$J$152,8,0)</f>
        <v>520</v>
      </c>
      <c r="R103" s="11">
        <f>VLOOKUP(A103,Sheet4!$A$6:$J$152,9,0)</f>
        <v>520</v>
      </c>
      <c r="S103" s="11">
        <f>VLOOKUP(A103,Sheet4!$A$6:$J$152,10,0)</f>
        <v>0</v>
      </c>
      <c r="T103" s="11"/>
      <c r="U103" s="11">
        <f t="shared" si="22"/>
        <v>15782</v>
      </c>
      <c r="V103" s="11">
        <f>U103-Y103</f>
        <v>15782</v>
      </c>
      <c r="W103" s="11">
        <f>ROUND(417750*V103/$V$5,0)</f>
        <v>5764</v>
      </c>
      <c r="X103" s="11">
        <f>V103-W103</f>
        <v>10018</v>
      </c>
      <c r="Y103" s="11"/>
      <c r="Z103" s="39" t="s">
        <v>134</v>
      </c>
    </row>
    <row r="104" spans="1:27" hidden="1">
      <c r="A104" s="31" t="s">
        <v>135</v>
      </c>
      <c r="B104" s="31"/>
      <c r="C104" s="32">
        <f t="shared" si="20"/>
        <v>176323</v>
      </c>
      <c r="D104" s="32">
        <f>VLOOKUP(A104,Sheet2!$A$6:$C$212,2,0)</f>
        <v>118248</v>
      </c>
      <c r="E104" s="32">
        <f>VLOOKUP(A104,Sheet2!$A$6:$C$212,3,0)</f>
        <v>58075</v>
      </c>
      <c r="F104" s="33">
        <v>1150</v>
      </c>
      <c r="G104" s="33">
        <v>1950</v>
      </c>
      <c r="H104" s="31">
        <v>1</v>
      </c>
      <c r="I104" s="32">
        <f t="shared" si="21"/>
        <v>24923</v>
      </c>
      <c r="J104" s="32">
        <f t="shared" si="23"/>
        <v>24923</v>
      </c>
      <c r="K104" s="32">
        <f t="shared" si="24"/>
        <v>0</v>
      </c>
      <c r="L104" s="32">
        <f>VLOOKUP(A104,Sheet4!$A$6:$J$152,3,0)</f>
        <v>108</v>
      </c>
      <c r="M104" s="32">
        <f>VLOOKUP(A104,Sheet4!$A$6:$J$152,4,0)</f>
        <v>6032</v>
      </c>
      <c r="N104" s="32">
        <f>VLOOKUP(A104,Sheet4!$A$6:$J$152,5,0)</f>
        <v>4768</v>
      </c>
      <c r="O104" s="32">
        <v>1150</v>
      </c>
      <c r="P104" s="31">
        <v>1</v>
      </c>
      <c r="Q104" s="32">
        <f>VLOOKUP(A104,Sheet4!$A$6:$J$152,8,0)</f>
        <v>548</v>
      </c>
      <c r="R104" s="32">
        <f>VLOOKUP(A104,Sheet4!$A$6:$J$152,9,0)</f>
        <v>548</v>
      </c>
      <c r="S104" s="32">
        <f>VLOOKUP(A104,Sheet4!$A$6:$J$152,10,0)</f>
        <v>0</v>
      </c>
      <c r="T104" s="32">
        <v>-404</v>
      </c>
      <c r="U104" s="32">
        <f t="shared" si="22"/>
        <v>25067</v>
      </c>
      <c r="V104" s="32">
        <f>SUM(V105)</f>
        <v>25067</v>
      </c>
      <c r="W104" s="32">
        <f>SUM(W105)</f>
        <v>9156</v>
      </c>
      <c r="X104" s="32">
        <f>SUM(X105)</f>
        <v>15911</v>
      </c>
      <c r="Y104" s="32"/>
      <c r="Z104" s="38"/>
      <c r="AA104" s="3">
        <v>1</v>
      </c>
    </row>
    <row r="105" spans="1:27" hidden="1">
      <c r="A105" s="7" t="s">
        <v>135</v>
      </c>
      <c r="B105" s="20">
        <v>610003</v>
      </c>
      <c r="C105" s="11">
        <f t="shared" si="20"/>
        <v>176323</v>
      </c>
      <c r="D105" s="11">
        <f>VLOOKUP(A105,Sheet2!$A$6:$C$212,2,0)</f>
        <v>118248</v>
      </c>
      <c r="E105" s="11">
        <f>VLOOKUP(A105,Sheet2!$A$6:$C$212,3,0)</f>
        <v>58075</v>
      </c>
      <c r="F105" s="12">
        <v>1150</v>
      </c>
      <c r="G105" s="12">
        <v>1950</v>
      </c>
      <c r="H105" s="7">
        <v>1</v>
      </c>
      <c r="I105" s="11">
        <f t="shared" si="21"/>
        <v>24923</v>
      </c>
      <c r="J105" s="11">
        <f t="shared" si="23"/>
        <v>24923</v>
      </c>
      <c r="K105" s="11">
        <f t="shared" si="24"/>
        <v>0</v>
      </c>
      <c r="L105" s="11">
        <f>VLOOKUP(A105,Sheet4!$A$6:$J$152,3,0)</f>
        <v>108</v>
      </c>
      <c r="M105" s="11">
        <f>VLOOKUP(A105,Sheet4!$A$6:$J$152,4,0)</f>
        <v>6032</v>
      </c>
      <c r="N105" s="11">
        <f>VLOOKUP(A105,Sheet4!$A$6:$J$152,5,0)</f>
        <v>4768</v>
      </c>
      <c r="O105" s="11">
        <v>1150</v>
      </c>
      <c r="P105" s="11">
        <v>1</v>
      </c>
      <c r="Q105" s="11">
        <f>VLOOKUP(A105,Sheet4!$A$6:$J$152,8,0)</f>
        <v>548</v>
      </c>
      <c r="R105" s="11">
        <f>VLOOKUP(A105,Sheet4!$A$6:$J$152,9,0)</f>
        <v>548</v>
      </c>
      <c r="S105" s="11">
        <f>VLOOKUP(A105,Sheet4!$A$6:$J$152,10,0)</f>
        <v>0</v>
      </c>
      <c r="T105" s="11">
        <v>-404</v>
      </c>
      <c r="U105" s="11">
        <f t="shared" si="22"/>
        <v>25067</v>
      </c>
      <c r="V105" s="11">
        <f>U105-Y105</f>
        <v>25067</v>
      </c>
      <c r="W105" s="11">
        <f>ROUND(417750*V105/$V$5,0)</f>
        <v>9156</v>
      </c>
      <c r="X105" s="11">
        <f>V105-W105</f>
        <v>15911</v>
      </c>
      <c r="Y105" s="11"/>
      <c r="Z105" s="39" t="s">
        <v>136</v>
      </c>
    </row>
    <row r="106" spans="1:27" hidden="1">
      <c r="A106" s="31" t="s">
        <v>137</v>
      </c>
      <c r="B106" s="31"/>
      <c r="C106" s="32">
        <f t="shared" si="20"/>
        <v>34661</v>
      </c>
      <c r="D106" s="32">
        <f>VLOOKUP(A106,Sheet2!$A$6:$C$212,2,0)</f>
        <v>23429</v>
      </c>
      <c r="E106" s="32">
        <f>VLOOKUP(A106,Sheet2!$A$6:$C$212,3,0)</f>
        <v>11232</v>
      </c>
      <c r="F106" s="33">
        <v>1150</v>
      </c>
      <c r="G106" s="33">
        <v>1950</v>
      </c>
      <c r="H106" s="31">
        <v>1</v>
      </c>
      <c r="I106" s="32">
        <f t="shared" si="21"/>
        <v>4885</v>
      </c>
      <c r="J106" s="32">
        <f t="shared" si="23"/>
        <v>4885</v>
      </c>
      <c r="K106" s="32">
        <f t="shared" si="24"/>
        <v>0</v>
      </c>
      <c r="L106" s="32">
        <f>VLOOKUP(A106,Sheet4!$A$6:$J$152,3,0)</f>
        <v>25</v>
      </c>
      <c r="M106" s="32">
        <f>VLOOKUP(A106,Sheet4!$A$6:$J$152,4,0)</f>
        <v>1650</v>
      </c>
      <c r="N106" s="32">
        <f>VLOOKUP(A106,Sheet4!$A$6:$J$152,5,0)</f>
        <v>850</v>
      </c>
      <c r="O106" s="32">
        <v>1150</v>
      </c>
      <c r="P106" s="31">
        <v>1</v>
      </c>
      <c r="Q106" s="32">
        <f>VLOOKUP(A106,Sheet4!$A$6:$J$152,8,0)</f>
        <v>98</v>
      </c>
      <c r="R106" s="32">
        <f>VLOOKUP(A106,Sheet4!$A$6:$J$152,9,0)</f>
        <v>98</v>
      </c>
      <c r="S106" s="32">
        <f>VLOOKUP(A106,Sheet4!$A$6:$J$152,10,0)</f>
        <v>0</v>
      </c>
      <c r="T106" s="32"/>
      <c r="U106" s="32">
        <f t="shared" si="22"/>
        <v>4983</v>
      </c>
      <c r="V106" s="32">
        <f>SUM(V107)</f>
        <v>4983</v>
      </c>
      <c r="W106" s="32">
        <f>SUM(W107)</f>
        <v>1820</v>
      </c>
      <c r="X106" s="32">
        <f>SUM(X107)</f>
        <v>3163</v>
      </c>
      <c r="Y106" s="32"/>
      <c r="Z106" s="38"/>
      <c r="AA106" s="3">
        <v>1</v>
      </c>
    </row>
    <row r="107" spans="1:27" hidden="1">
      <c r="A107" s="7" t="s">
        <v>137</v>
      </c>
      <c r="B107" s="20">
        <v>610005</v>
      </c>
      <c r="C107" s="11">
        <f t="shared" si="20"/>
        <v>34661</v>
      </c>
      <c r="D107" s="11">
        <f>VLOOKUP(A107,Sheet2!$A$6:$C$212,2,0)</f>
        <v>23429</v>
      </c>
      <c r="E107" s="11">
        <f>VLOOKUP(A107,Sheet2!$A$6:$C$212,3,0)</f>
        <v>11232</v>
      </c>
      <c r="F107" s="12">
        <v>1150</v>
      </c>
      <c r="G107" s="12">
        <v>1950</v>
      </c>
      <c r="H107" s="7">
        <v>1</v>
      </c>
      <c r="I107" s="11">
        <f t="shared" si="21"/>
        <v>4885</v>
      </c>
      <c r="J107" s="11">
        <f t="shared" si="23"/>
        <v>4885</v>
      </c>
      <c r="K107" s="11">
        <f t="shared" si="24"/>
        <v>0</v>
      </c>
      <c r="L107" s="11">
        <f>VLOOKUP(A107,Sheet4!$A$6:$J$152,3,0)</f>
        <v>25</v>
      </c>
      <c r="M107" s="11">
        <f>VLOOKUP(A107,Sheet4!$A$6:$J$152,4,0)</f>
        <v>1650</v>
      </c>
      <c r="N107" s="11">
        <f>VLOOKUP(A107,Sheet4!$A$6:$J$152,5,0)</f>
        <v>850</v>
      </c>
      <c r="O107" s="11">
        <v>1150</v>
      </c>
      <c r="P107" s="11">
        <v>1</v>
      </c>
      <c r="Q107" s="11">
        <f>VLOOKUP(A107,Sheet4!$A$6:$J$152,8,0)</f>
        <v>98</v>
      </c>
      <c r="R107" s="11">
        <f>VLOOKUP(A107,Sheet4!$A$6:$J$152,9,0)</f>
        <v>98</v>
      </c>
      <c r="S107" s="11">
        <f>VLOOKUP(A107,Sheet4!$A$6:$J$152,10,0)</f>
        <v>0</v>
      </c>
      <c r="T107" s="11"/>
      <c r="U107" s="11">
        <f t="shared" si="22"/>
        <v>4983</v>
      </c>
      <c r="V107" s="11">
        <f>U107-Y107</f>
        <v>4983</v>
      </c>
      <c r="W107" s="11">
        <f>ROUND(417750*V107/$V$5,0)</f>
        <v>1820</v>
      </c>
      <c r="X107" s="11">
        <f>V107-W107</f>
        <v>3163</v>
      </c>
      <c r="Y107" s="11"/>
      <c r="Z107" s="39"/>
    </row>
    <row r="108" spans="1:27" hidden="1">
      <c r="A108" s="31" t="s">
        <v>138</v>
      </c>
      <c r="B108" s="31"/>
      <c r="C108" s="32">
        <f t="shared" si="20"/>
        <v>994237</v>
      </c>
      <c r="D108" s="32">
        <f>VLOOKUP(A108,Sheet2!$A$6:$C$212,2,0)</f>
        <v>765120</v>
      </c>
      <c r="E108" s="32">
        <f>VLOOKUP(A108,Sheet2!$A$6:$C$212,3,0)</f>
        <v>229117</v>
      </c>
      <c r="F108" s="33">
        <v>1150</v>
      </c>
      <c r="G108" s="33">
        <v>1950</v>
      </c>
      <c r="H108" s="31">
        <v>0.5</v>
      </c>
      <c r="I108" s="32">
        <f t="shared" si="21"/>
        <v>132667</v>
      </c>
      <c r="J108" s="32">
        <f t="shared" si="23"/>
        <v>66333</v>
      </c>
      <c r="K108" s="32">
        <f t="shared" si="24"/>
        <v>66334</v>
      </c>
      <c r="L108" s="32">
        <f>VLOOKUP(A108,Sheet4!$A$6:$J$152,3,0)</f>
        <v>1</v>
      </c>
      <c r="M108" s="32">
        <f>VLOOKUP(A108,Sheet4!$A$6:$J$152,4,0)</f>
        <v>66</v>
      </c>
      <c r="N108" s="32">
        <f>VLOOKUP(A108,Sheet4!$A$6:$J$152,5,0)</f>
        <v>34</v>
      </c>
      <c r="O108" s="32">
        <v>1150</v>
      </c>
      <c r="P108" s="31">
        <v>0.5</v>
      </c>
      <c r="Q108" s="32">
        <f>VLOOKUP(A108,Sheet4!$A$6:$J$152,8,0)</f>
        <v>4</v>
      </c>
      <c r="R108" s="32">
        <f>VLOOKUP(A108,Sheet4!$A$6:$J$152,9,0)</f>
        <v>2</v>
      </c>
      <c r="S108" s="32">
        <f>VLOOKUP(A108,Sheet4!$A$6:$J$152,10,0)</f>
        <v>2</v>
      </c>
      <c r="T108" s="32"/>
      <c r="U108" s="32">
        <f t="shared" si="22"/>
        <v>66335</v>
      </c>
      <c r="V108" s="32">
        <f>SUM(V109)</f>
        <v>66335</v>
      </c>
      <c r="W108" s="32">
        <f>SUM(W109)</f>
        <v>24229</v>
      </c>
      <c r="X108" s="32">
        <f>SUM(X109)</f>
        <v>42106</v>
      </c>
      <c r="Y108" s="32"/>
      <c r="Z108" s="38"/>
      <c r="AA108" s="3">
        <v>1</v>
      </c>
    </row>
    <row r="109" spans="1:27" hidden="1">
      <c r="A109" s="7" t="s">
        <v>138</v>
      </c>
      <c r="B109" s="20">
        <v>611001</v>
      </c>
      <c r="C109" s="11">
        <f t="shared" si="20"/>
        <v>994237</v>
      </c>
      <c r="D109" s="11">
        <f>VLOOKUP(A109,Sheet2!$A$6:$C$212,2,0)</f>
        <v>765120</v>
      </c>
      <c r="E109" s="11">
        <f>VLOOKUP(A109,Sheet2!$A$6:$C$212,3,0)</f>
        <v>229117</v>
      </c>
      <c r="F109" s="12">
        <v>1150</v>
      </c>
      <c r="G109" s="12">
        <v>1950</v>
      </c>
      <c r="H109" s="7">
        <v>0.5</v>
      </c>
      <c r="I109" s="11">
        <f t="shared" si="21"/>
        <v>132667</v>
      </c>
      <c r="J109" s="11">
        <f t="shared" si="23"/>
        <v>66333</v>
      </c>
      <c r="K109" s="11">
        <f t="shared" si="24"/>
        <v>66334</v>
      </c>
      <c r="L109" s="11">
        <f>VLOOKUP(A109,Sheet4!$A$6:$J$152,3,0)</f>
        <v>1</v>
      </c>
      <c r="M109" s="11">
        <f>VLOOKUP(A109,Sheet4!$A$6:$J$152,4,0)</f>
        <v>66</v>
      </c>
      <c r="N109" s="11">
        <f>VLOOKUP(A109,Sheet4!$A$6:$J$152,5,0)</f>
        <v>34</v>
      </c>
      <c r="O109" s="11">
        <v>1150</v>
      </c>
      <c r="P109" s="11">
        <v>0.5</v>
      </c>
      <c r="Q109" s="11">
        <f>VLOOKUP(A109,Sheet4!$A$6:$J$152,8,0)</f>
        <v>4</v>
      </c>
      <c r="R109" s="11">
        <f>VLOOKUP(A109,Sheet4!$A$6:$J$152,9,0)</f>
        <v>2</v>
      </c>
      <c r="S109" s="11">
        <f>VLOOKUP(A109,Sheet4!$A$6:$J$152,10,0)</f>
        <v>2</v>
      </c>
      <c r="T109" s="11"/>
      <c r="U109" s="11">
        <f t="shared" si="22"/>
        <v>66335</v>
      </c>
      <c r="V109" s="11">
        <f>U109-Y109</f>
        <v>66335</v>
      </c>
      <c r="W109" s="11">
        <f>ROUND(417750*V109/$V$5,0)</f>
        <v>24229</v>
      </c>
      <c r="X109" s="11">
        <f>V109-W109</f>
        <v>42106</v>
      </c>
      <c r="Y109" s="11"/>
      <c r="Z109" s="39"/>
    </row>
    <row r="110" spans="1:27" hidden="1">
      <c r="A110" s="31" t="s">
        <v>139</v>
      </c>
      <c r="B110" s="31"/>
      <c r="C110" s="32">
        <f t="shared" si="20"/>
        <v>404633</v>
      </c>
      <c r="D110" s="32">
        <f>VLOOKUP(A110,Sheet2!$A$6:$C$212,2,0)</f>
        <v>297389</v>
      </c>
      <c r="E110" s="32">
        <f>VLOOKUP(A110,Sheet2!$A$6:$C$212,3,0)</f>
        <v>107244</v>
      </c>
      <c r="F110" s="33">
        <v>1150</v>
      </c>
      <c r="G110" s="33">
        <v>1950</v>
      </c>
      <c r="H110" s="31">
        <v>0.5</v>
      </c>
      <c r="I110" s="32">
        <f t="shared" si="21"/>
        <v>55112</v>
      </c>
      <c r="J110" s="32">
        <f t="shared" si="23"/>
        <v>27556</v>
      </c>
      <c r="K110" s="32">
        <f t="shared" si="24"/>
        <v>27556</v>
      </c>
      <c r="L110" s="32">
        <v>0</v>
      </c>
      <c r="M110" s="32">
        <v>0</v>
      </c>
      <c r="N110" s="32">
        <v>0</v>
      </c>
      <c r="O110" s="32">
        <v>1150</v>
      </c>
      <c r="P110" s="31">
        <v>0.5</v>
      </c>
      <c r="Q110" s="32">
        <v>0</v>
      </c>
      <c r="R110" s="32">
        <v>0</v>
      </c>
      <c r="S110" s="32">
        <v>0</v>
      </c>
      <c r="T110" s="32"/>
      <c r="U110" s="32">
        <f t="shared" si="22"/>
        <v>27556</v>
      </c>
      <c r="V110" s="32">
        <f>SUM(V111)</f>
        <v>27556</v>
      </c>
      <c r="W110" s="32">
        <f>SUM(W111)</f>
        <v>10065</v>
      </c>
      <c r="X110" s="32">
        <f>SUM(X111)</f>
        <v>17491</v>
      </c>
      <c r="Y110" s="32"/>
      <c r="Z110" s="38"/>
      <c r="AA110" s="3">
        <v>1</v>
      </c>
    </row>
    <row r="111" spans="1:27" hidden="1">
      <c r="A111" s="7" t="s">
        <v>139</v>
      </c>
      <c r="B111" s="20">
        <v>612001</v>
      </c>
      <c r="C111" s="11">
        <f t="shared" si="20"/>
        <v>404633</v>
      </c>
      <c r="D111" s="11">
        <f>VLOOKUP(A111,Sheet2!$A$6:$C$212,2,0)</f>
        <v>297389</v>
      </c>
      <c r="E111" s="11">
        <f>VLOOKUP(A111,Sheet2!$A$6:$C$212,3,0)</f>
        <v>107244</v>
      </c>
      <c r="F111" s="12">
        <v>1150</v>
      </c>
      <c r="G111" s="12">
        <v>1950</v>
      </c>
      <c r="H111" s="7">
        <v>0.5</v>
      </c>
      <c r="I111" s="11">
        <f t="shared" si="21"/>
        <v>55112</v>
      </c>
      <c r="J111" s="11">
        <f t="shared" si="23"/>
        <v>27556</v>
      </c>
      <c r="K111" s="11">
        <f t="shared" si="24"/>
        <v>27556</v>
      </c>
      <c r="L111" s="11">
        <v>0</v>
      </c>
      <c r="M111" s="11">
        <v>0</v>
      </c>
      <c r="N111" s="11">
        <v>0</v>
      </c>
      <c r="O111" s="11">
        <v>1150</v>
      </c>
      <c r="P111" s="11">
        <v>0.5</v>
      </c>
      <c r="Q111" s="11">
        <v>0</v>
      </c>
      <c r="R111" s="11">
        <v>0</v>
      </c>
      <c r="S111" s="11">
        <v>0</v>
      </c>
      <c r="T111" s="11"/>
      <c r="U111" s="11">
        <f t="shared" si="22"/>
        <v>27556</v>
      </c>
      <c r="V111" s="11">
        <f>U111-Y111</f>
        <v>27556</v>
      </c>
      <c r="W111" s="11">
        <f>ROUND(417750*V111/$V$5,0)</f>
        <v>10065</v>
      </c>
      <c r="X111" s="11">
        <f>V111-W111</f>
        <v>17491</v>
      </c>
      <c r="Y111" s="11"/>
      <c r="Z111" s="39"/>
    </row>
    <row r="112" spans="1:27">
      <c r="A112" s="31" t="s">
        <v>140</v>
      </c>
      <c r="B112" s="31"/>
      <c r="C112" s="32">
        <f t="shared" si="20"/>
        <v>457449</v>
      </c>
      <c r="D112" s="32">
        <f>SUM(D113:D120)</f>
        <v>322934</v>
      </c>
      <c r="E112" s="32">
        <f>SUM(E113:E120)</f>
        <v>134515</v>
      </c>
      <c r="F112" s="33">
        <v>1150</v>
      </c>
      <c r="G112" s="33">
        <v>1950</v>
      </c>
      <c r="H112" s="31" t="s">
        <v>44</v>
      </c>
      <c r="I112" s="32">
        <f t="shared" si="21"/>
        <v>63368</v>
      </c>
      <c r="J112" s="32">
        <f>SUM(J113:J120)</f>
        <v>35717</v>
      </c>
      <c r="K112" s="32">
        <f>SUM(K113:K120)</f>
        <v>27651</v>
      </c>
      <c r="L112" s="32">
        <f>VLOOKUP(A112,Sheet4!$A$6:$J$152,3,0)</f>
        <v>26</v>
      </c>
      <c r="M112" s="32">
        <f>VLOOKUP(A112,Sheet4!$A$6:$J$152,4,0)</f>
        <v>1669</v>
      </c>
      <c r="N112" s="32">
        <f>VLOOKUP(A112,Sheet4!$A$6:$J$152,5,0)</f>
        <v>931</v>
      </c>
      <c r="O112" s="32">
        <v>1150</v>
      </c>
      <c r="P112" s="31" t="s">
        <v>44</v>
      </c>
      <c r="Q112" s="32">
        <f>VLOOKUP(A112,Sheet4!$A$6:$J$152,8,0)</f>
        <v>107</v>
      </c>
      <c r="R112" s="32">
        <f>VLOOKUP(A112,Sheet4!$A$6:$J$152,9,0)</f>
        <v>66</v>
      </c>
      <c r="S112" s="32">
        <f>VLOOKUP(A112,Sheet4!$A$6:$J$152,10,0)</f>
        <v>41</v>
      </c>
      <c r="T112" s="32">
        <v>-45</v>
      </c>
      <c r="U112" s="32">
        <f t="shared" si="22"/>
        <v>35738</v>
      </c>
      <c r="V112" s="32">
        <f>SUM(V113:V120)</f>
        <v>35738</v>
      </c>
      <c r="W112" s="32">
        <f>SUM(W113:W120)</f>
        <v>13054</v>
      </c>
      <c r="X112" s="32">
        <f>SUM(X113:X120)</f>
        <v>22684</v>
      </c>
      <c r="Y112" s="32"/>
      <c r="Z112" s="38"/>
      <c r="AA112" s="3">
        <v>1</v>
      </c>
    </row>
    <row r="113" spans="1:27">
      <c r="A113" s="17" t="s">
        <v>141</v>
      </c>
      <c r="B113" s="20">
        <v>613001</v>
      </c>
      <c r="C113" s="11">
        <f t="shared" si="20"/>
        <v>8076</v>
      </c>
      <c r="D113" s="11">
        <f>VLOOKUP(A113,Sheet2!$A$6:$C$212,2,0)</f>
        <v>3186</v>
      </c>
      <c r="E113" s="11">
        <f>VLOOKUP(A113,Sheet2!$A$6:$C$212,3,0)</f>
        <v>4890</v>
      </c>
      <c r="F113" s="12">
        <v>1150</v>
      </c>
      <c r="G113" s="12">
        <v>1950</v>
      </c>
      <c r="H113" s="7">
        <v>0.5</v>
      </c>
      <c r="I113" s="11">
        <f t="shared" si="21"/>
        <v>1320</v>
      </c>
      <c r="J113" s="11">
        <f t="shared" si="23"/>
        <v>660</v>
      </c>
      <c r="K113" s="11">
        <f t="shared" si="24"/>
        <v>660</v>
      </c>
      <c r="L113" s="11">
        <v>0</v>
      </c>
      <c r="M113" s="11">
        <v>0</v>
      </c>
      <c r="N113" s="11">
        <v>0</v>
      </c>
      <c r="O113" s="11">
        <v>1150</v>
      </c>
      <c r="P113" s="11">
        <v>0.5</v>
      </c>
      <c r="Q113" s="11">
        <v>0</v>
      </c>
      <c r="R113" s="11">
        <v>0</v>
      </c>
      <c r="S113" s="11">
        <v>0</v>
      </c>
      <c r="T113" s="11"/>
      <c r="U113" s="11">
        <f t="shared" si="22"/>
        <v>660</v>
      </c>
      <c r="V113" s="11">
        <f t="shared" ref="V113:V120" si="26">U113-Y113</f>
        <v>660</v>
      </c>
      <c r="W113" s="11">
        <v>241</v>
      </c>
      <c r="X113" s="11">
        <f t="shared" ref="X113:X120" si="27">V113-W113</f>
        <v>419</v>
      </c>
      <c r="Y113" s="11"/>
      <c r="Z113" s="39"/>
    </row>
    <row r="114" spans="1:27">
      <c r="A114" s="7" t="s">
        <v>142</v>
      </c>
      <c r="B114" s="20">
        <v>613002</v>
      </c>
      <c r="C114" s="11">
        <f t="shared" si="20"/>
        <v>78751</v>
      </c>
      <c r="D114" s="11">
        <f>VLOOKUP(A114,Sheet2!$A$6:$C$212,2,0)</f>
        <v>58554</v>
      </c>
      <c r="E114" s="11">
        <f>VLOOKUP(A114,Sheet2!$A$6:$C$212,3,0)</f>
        <v>20197</v>
      </c>
      <c r="F114" s="12">
        <v>1150</v>
      </c>
      <c r="G114" s="12">
        <v>1950</v>
      </c>
      <c r="H114" s="7">
        <v>0.5</v>
      </c>
      <c r="I114" s="11">
        <f t="shared" si="21"/>
        <v>10672</v>
      </c>
      <c r="J114" s="11">
        <f t="shared" si="23"/>
        <v>5336</v>
      </c>
      <c r="K114" s="11">
        <f t="shared" si="24"/>
        <v>5336</v>
      </c>
      <c r="L114" s="11">
        <f>VLOOKUP(A114,Sheet4!$A$6:$J$152,3,0)</f>
        <v>1</v>
      </c>
      <c r="M114" s="11">
        <f>VLOOKUP(A114,Sheet4!$A$6:$J$152,4,0)</f>
        <v>6</v>
      </c>
      <c r="N114" s="11">
        <f>VLOOKUP(A114,Sheet4!$A$6:$J$152,5,0)</f>
        <v>94</v>
      </c>
      <c r="O114" s="11">
        <v>1150</v>
      </c>
      <c r="P114" s="11">
        <v>0.5</v>
      </c>
      <c r="Q114" s="11">
        <f>VLOOKUP(A114,Sheet4!$A$6:$J$152,8,0)</f>
        <v>11</v>
      </c>
      <c r="R114" s="11">
        <f>VLOOKUP(A114,Sheet4!$A$6:$J$152,9,0)</f>
        <v>5</v>
      </c>
      <c r="S114" s="11">
        <f>VLOOKUP(A114,Sheet4!$A$6:$J$152,10,0)</f>
        <v>6</v>
      </c>
      <c r="T114" s="11"/>
      <c r="U114" s="11">
        <f t="shared" si="22"/>
        <v>5341</v>
      </c>
      <c r="V114" s="11">
        <f t="shared" si="26"/>
        <v>5341</v>
      </c>
      <c r="W114" s="11">
        <v>1951</v>
      </c>
      <c r="X114" s="11">
        <f t="shared" si="27"/>
        <v>3390</v>
      </c>
      <c r="Y114" s="11"/>
      <c r="Z114" s="39"/>
    </row>
    <row r="115" spans="1:27">
      <c r="A115" s="7" t="s">
        <v>143</v>
      </c>
      <c r="B115" s="20">
        <v>613003</v>
      </c>
      <c r="C115" s="11">
        <f t="shared" si="20"/>
        <v>30218</v>
      </c>
      <c r="D115" s="11">
        <f>VLOOKUP(A115,Sheet2!$A$6:$C$212,2,0)</f>
        <v>22564</v>
      </c>
      <c r="E115" s="11">
        <f>VLOOKUP(A115,Sheet2!$A$6:$C$212,3,0)</f>
        <v>7654</v>
      </c>
      <c r="F115" s="12">
        <v>1150</v>
      </c>
      <c r="G115" s="12">
        <v>1950</v>
      </c>
      <c r="H115" s="7">
        <v>0.5</v>
      </c>
      <c r="I115" s="11">
        <f t="shared" si="21"/>
        <v>4087</v>
      </c>
      <c r="J115" s="11">
        <f t="shared" si="23"/>
        <v>2044</v>
      </c>
      <c r="K115" s="11">
        <f t="shared" si="24"/>
        <v>2043</v>
      </c>
      <c r="L115" s="11">
        <v>0</v>
      </c>
      <c r="M115" s="11">
        <v>0</v>
      </c>
      <c r="N115" s="11">
        <v>0</v>
      </c>
      <c r="O115" s="11">
        <v>1150</v>
      </c>
      <c r="P115" s="11">
        <v>0.5</v>
      </c>
      <c r="Q115" s="11">
        <v>0</v>
      </c>
      <c r="R115" s="11">
        <v>0</v>
      </c>
      <c r="S115" s="11">
        <v>0</v>
      </c>
      <c r="T115" s="11"/>
      <c r="U115" s="11">
        <f t="shared" si="22"/>
        <v>2044</v>
      </c>
      <c r="V115" s="11">
        <f t="shared" si="26"/>
        <v>2044</v>
      </c>
      <c r="W115" s="11">
        <v>747</v>
      </c>
      <c r="X115" s="11">
        <f t="shared" si="27"/>
        <v>1297</v>
      </c>
      <c r="Y115" s="11"/>
      <c r="Z115" s="39"/>
    </row>
    <row r="116" spans="1:27">
      <c r="A116" s="7" t="s">
        <v>144</v>
      </c>
      <c r="B116" s="20">
        <v>613004</v>
      </c>
      <c r="C116" s="11">
        <f t="shared" si="20"/>
        <v>90979</v>
      </c>
      <c r="D116" s="11">
        <f>VLOOKUP(A116,Sheet2!$A$6:$C$212,2,0)</f>
        <v>63574</v>
      </c>
      <c r="E116" s="11">
        <f>VLOOKUP(A116,Sheet2!$A$6:$C$212,3,0)</f>
        <v>27405</v>
      </c>
      <c r="F116" s="12">
        <v>1150</v>
      </c>
      <c r="G116" s="12">
        <v>1950</v>
      </c>
      <c r="H116" s="7">
        <v>0.5</v>
      </c>
      <c r="I116" s="11">
        <f t="shared" si="21"/>
        <v>12655</v>
      </c>
      <c r="J116" s="11">
        <f t="shared" si="23"/>
        <v>6327</v>
      </c>
      <c r="K116" s="11">
        <f t="shared" si="24"/>
        <v>6328</v>
      </c>
      <c r="L116" s="11">
        <v>0</v>
      </c>
      <c r="M116" s="11">
        <v>0</v>
      </c>
      <c r="N116" s="11">
        <v>0</v>
      </c>
      <c r="O116" s="11">
        <v>1150</v>
      </c>
      <c r="P116" s="11">
        <v>0.5</v>
      </c>
      <c r="Q116" s="11">
        <v>0</v>
      </c>
      <c r="R116" s="11">
        <v>0</v>
      </c>
      <c r="S116" s="11">
        <v>0</v>
      </c>
      <c r="T116" s="11"/>
      <c r="U116" s="11">
        <f t="shared" si="22"/>
        <v>6327</v>
      </c>
      <c r="V116" s="11">
        <f t="shared" si="26"/>
        <v>6327</v>
      </c>
      <c r="W116" s="11">
        <v>2311</v>
      </c>
      <c r="X116" s="11">
        <f t="shared" si="27"/>
        <v>4016</v>
      </c>
      <c r="Y116" s="11"/>
      <c r="Z116" s="39"/>
    </row>
    <row r="117" spans="1:27">
      <c r="A117" s="7" t="s">
        <v>145</v>
      </c>
      <c r="B117" s="20">
        <v>613005</v>
      </c>
      <c r="C117" s="11">
        <f t="shared" si="20"/>
        <v>73112</v>
      </c>
      <c r="D117" s="11">
        <f>VLOOKUP(A117,Sheet2!$A$6:$C$212,2,0)</f>
        <v>50689</v>
      </c>
      <c r="E117" s="11">
        <f>VLOOKUP(A117,Sheet2!$A$6:$C$212,3,0)</f>
        <v>22423</v>
      </c>
      <c r="F117" s="12">
        <v>1150</v>
      </c>
      <c r="G117" s="12">
        <v>1950</v>
      </c>
      <c r="H117" s="7">
        <v>0.6</v>
      </c>
      <c r="I117" s="11">
        <f t="shared" si="21"/>
        <v>10202</v>
      </c>
      <c r="J117" s="11">
        <f t="shared" si="23"/>
        <v>6121</v>
      </c>
      <c r="K117" s="11">
        <f t="shared" si="24"/>
        <v>4081</v>
      </c>
      <c r="L117" s="11">
        <f>VLOOKUP(A117,Sheet4!$A$6:$J$152,3,0)</f>
        <v>10</v>
      </c>
      <c r="M117" s="11">
        <f>VLOOKUP(A117,Sheet4!$A$6:$J$152,4,0)</f>
        <v>733</v>
      </c>
      <c r="N117" s="11">
        <f>VLOOKUP(A117,Sheet4!$A$6:$J$152,5,0)</f>
        <v>267</v>
      </c>
      <c r="O117" s="11">
        <v>1150</v>
      </c>
      <c r="P117" s="11">
        <v>0.6</v>
      </c>
      <c r="Q117" s="11">
        <f>VLOOKUP(A117,Sheet4!$A$6:$J$152,8,0)</f>
        <v>31</v>
      </c>
      <c r="R117" s="11">
        <f>VLOOKUP(A117,Sheet4!$A$6:$J$152,9,0)</f>
        <v>18</v>
      </c>
      <c r="S117" s="11">
        <f>VLOOKUP(A117,Sheet4!$A$6:$J$152,10,0)</f>
        <v>13</v>
      </c>
      <c r="T117" s="11"/>
      <c r="U117" s="11">
        <f t="shared" si="22"/>
        <v>6139</v>
      </c>
      <c r="V117" s="11">
        <f t="shared" si="26"/>
        <v>6139</v>
      </c>
      <c r="W117" s="11">
        <v>2242</v>
      </c>
      <c r="X117" s="11">
        <f t="shared" si="27"/>
        <v>3897</v>
      </c>
      <c r="Y117" s="11"/>
      <c r="Z117" s="39"/>
    </row>
    <row r="118" spans="1:27">
      <c r="A118" s="7" t="s">
        <v>146</v>
      </c>
      <c r="B118" s="20">
        <v>613006</v>
      </c>
      <c r="C118" s="11">
        <f t="shared" si="20"/>
        <v>78182</v>
      </c>
      <c r="D118" s="11">
        <f>VLOOKUP(A118,Sheet2!$A$6:$C$212,2,0)</f>
        <v>53729</v>
      </c>
      <c r="E118" s="11">
        <f>VLOOKUP(A118,Sheet2!$A$6:$C$212,3,0)</f>
        <v>24453</v>
      </c>
      <c r="F118" s="12">
        <v>1150</v>
      </c>
      <c r="G118" s="12">
        <v>1950</v>
      </c>
      <c r="H118" s="7">
        <v>0.6</v>
      </c>
      <c r="I118" s="11">
        <f t="shared" si="21"/>
        <v>10947</v>
      </c>
      <c r="J118" s="11">
        <f t="shared" si="23"/>
        <v>6568</v>
      </c>
      <c r="K118" s="11">
        <f t="shared" si="24"/>
        <v>4379</v>
      </c>
      <c r="L118" s="11">
        <f>VLOOKUP(A118,Sheet4!$A$6:$J$152,3,0)</f>
        <v>9</v>
      </c>
      <c r="M118" s="11">
        <f>VLOOKUP(A118,Sheet4!$A$6:$J$152,4,0)</f>
        <v>490</v>
      </c>
      <c r="N118" s="11">
        <f>VLOOKUP(A118,Sheet4!$A$6:$J$152,5,0)</f>
        <v>410</v>
      </c>
      <c r="O118" s="11">
        <v>1150</v>
      </c>
      <c r="P118" s="11">
        <v>0.6</v>
      </c>
      <c r="Q118" s="11">
        <f>VLOOKUP(A118,Sheet4!$A$6:$J$152,8,0)</f>
        <v>47</v>
      </c>
      <c r="R118" s="11">
        <f>VLOOKUP(A118,Sheet4!$A$6:$J$152,9,0)</f>
        <v>28</v>
      </c>
      <c r="S118" s="11">
        <f>VLOOKUP(A118,Sheet4!$A$6:$J$152,10,0)</f>
        <v>19</v>
      </c>
      <c r="T118" s="11">
        <v>-45</v>
      </c>
      <c r="U118" s="11">
        <f t="shared" si="22"/>
        <v>6551</v>
      </c>
      <c r="V118" s="11">
        <f t="shared" si="26"/>
        <v>6551</v>
      </c>
      <c r="W118" s="11">
        <v>2393</v>
      </c>
      <c r="X118" s="11">
        <f t="shared" si="27"/>
        <v>4158</v>
      </c>
      <c r="Y118" s="11"/>
      <c r="Z118" s="39"/>
    </row>
    <row r="119" spans="1:27">
      <c r="A119" s="7" t="s">
        <v>147</v>
      </c>
      <c r="B119" s="20">
        <v>613007</v>
      </c>
      <c r="C119" s="11">
        <f t="shared" si="20"/>
        <v>51419</v>
      </c>
      <c r="D119" s="11">
        <f>VLOOKUP(A119,Sheet2!$A$6:$C$212,2,0)</f>
        <v>36709</v>
      </c>
      <c r="E119" s="11">
        <f>VLOOKUP(A119,Sheet2!$A$6:$C$212,3,0)</f>
        <v>14710</v>
      </c>
      <c r="F119" s="12">
        <v>1150</v>
      </c>
      <c r="G119" s="12">
        <v>1950</v>
      </c>
      <c r="H119" s="7">
        <v>0.5</v>
      </c>
      <c r="I119" s="11">
        <f t="shared" si="21"/>
        <v>7090</v>
      </c>
      <c r="J119" s="11">
        <f t="shared" si="23"/>
        <v>3545</v>
      </c>
      <c r="K119" s="11">
        <f t="shared" si="24"/>
        <v>3545</v>
      </c>
      <c r="L119" s="11">
        <v>0</v>
      </c>
      <c r="M119" s="11">
        <v>0</v>
      </c>
      <c r="N119" s="11">
        <v>0</v>
      </c>
      <c r="O119" s="11">
        <v>1150</v>
      </c>
      <c r="P119" s="11">
        <v>0.5</v>
      </c>
      <c r="Q119" s="11">
        <v>0</v>
      </c>
      <c r="R119" s="11">
        <v>0</v>
      </c>
      <c r="S119" s="11">
        <v>0</v>
      </c>
      <c r="T119" s="11"/>
      <c r="U119" s="11">
        <f t="shared" si="22"/>
        <v>3545</v>
      </c>
      <c r="V119" s="11">
        <f t="shared" si="26"/>
        <v>3545</v>
      </c>
      <c r="W119" s="11">
        <v>1295</v>
      </c>
      <c r="X119" s="11">
        <f t="shared" si="27"/>
        <v>2250</v>
      </c>
      <c r="Y119" s="11"/>
      <c r="Z119" s="39"/>
    </row>
    <row r="120" spans="1:27">
      <c r="A120" s="7" t="s">
        <v>148</v>
      </c>
      <c r="B120" s="20">
        <v>613008</v>
      </c>
      <c r="C120" s="11">
        <f t="shared" si="20"/>
        <v>46712</v>
      </c>
      <c r="D120" s="11">
        <f>VLOOKUP(A120,Sheet2!$A$6:$C$212,2,0)</f>
        <v>33929</v>
      </c>
      <c r="E120" s="11">
        <f>VLOOKUP(A120,Sheet2!$A$6:$C$212,3,0)</f>
        <v>12783</v>
      </c>
      <c r="F120" s="12">
        <v>1150</v>
      </c>
      <c r="G120" s="12">
        <v>1950</v>
      </c>
      <c r="H120" s="7">
        <v>0.8</v>
      </c>
      <c r="I120" s="11">
        <f t="shared" si="21"/>
        <v>6395</v>
      </c>
      <c r="J120" s="11">
        <f t="shared" si="23"/>
        <v>5116</v>
      </c>
      <c r="K120" s="11">
        <f t="shared" si="24"/>
        <v>1279</v>
      </c>
      <c r="L120" s="11">
        <f>VLOOKUP(A120,Sheet4!$A$6:$J$152,3,0)</f>
        <v>6</v>
      </c>
      <c r="M120" s="11">
        <f>VLOOKUP(A120,Sheet4!$A$6:$J$152,4,0)</f>
        <v>440</v>
      </c>
      <c r="N120" s="11">
        <f>VLOOKUP(A120,Sheet4!$A$6:$J$152,5,0)</f>
        <v>160</v>
      </c>
      <c r="O120" s="11">
        <v>1150</v>
      </c>
      <c r="P120" s="11">
        <v>0.8</v>
      </c>
      <c r="Q120" s="11">
        <f>VLOOKUP(A120,Sheet4!$A$6:$J$152,8,0)</f>
        <v>18</v>
      </c>
      <c r="R120" s="11">
        <f>VLOOKUP(A120,Sheet4!$A$6:$J$152,9,0)</f>
        <v>15</v>
      </c>
      <c r="S120" s="11">
        <f>VLOOKUP(A120,Sheet4!$A$6:$J$152,10,0)</f>
        <v>3</v>
      </c>
      <c r="T120" s="11"/>
      <c r="U120" s="11">
        <f t="shared" si="22"/>
        <v>5131</v>
      </c>
      <c r="V120" s="11">
        <f t="shared" si="26"/>
        <v>5131</v>
      </c>
      <c r="W120" s="11">
        <v>1874</v>
      </c>
      <c r="X120" s="11">
        <f t="shared" si="27"/>
        <v>3257</v>
      </c>
      <c r="Y120" s="11"/>
      <c r="Z120" s="39"/>
    </row>
    <row r="121" spans="1:27" hidden="1">
      <c r="A121" s="31" t="s">
        <v>149</v>
      </c>
      <c r="B121" s="31"/>
      <c r="C121" s="32">
        <f t="shared" si="20"/>
        <v>202021</v>
      </c>
      <c r="D121" s="32">
        <f>SUM(D122:D125)</f>
        <v>146823</v>
      </c>
      <c r="E121" s="32">
        <f>SUM(E122:E125)</f>
        <v>55198</v>
      </c>
      <c r="F121" s="33">
        <v>1150</v>
      </c>
      <c r="G121" s="33">
        <v>1950</v>
      </c>
      <c r="H121" s="31" t="s">
        <v>44</v>
      </c>
      <c r="I121" s="32">
        <f t="shared" si="21"/>
        <v>27648</v>
      </c>
      <c r="J121" s="32">
        <f>SUM(J122:J125)</f>
        <v>19553</v>
      </c>
      <c r="K121" s="32">
        <f t="shared" si="24"/>
        <v>8095</v>
      </c>
      <c r="L121" s="32">
        <f>VLOOKUP(A121,Sheet4!$A$6:$J$152,3,0)</f>
        <v>243</v>
      </c>
      <c r="M121" s="32">
        <f>VLOOKUP(A121,Sheet4!$A$6:$J$152,4,0)</f>
        <v>8215</v>
      </c>
      <c r="N121" s="32">
        <f>VLOOKUP(A121,Sheet4!$A$6:$J$152,5,0)</f>
        <v>16085</v>
      </c>
      <c r="O121" s="32">
        <v>1150</v>
      </c>
      <c r="P121" s="31" t="s">
        <v>44</v>
      </c>
      <c r="Q121" s="32">
        <f>VLOOKUP(A121,Sheet4!$A$6:$J$152,8,0)</f>
        <v>1850</v>
      </c>
      <c r="R121" s="32">
        <f>VLOOKUP(A121,Sheet4!$A$6:$J$152,9,0)</f>
        <v>1366</v>
      </c>
      <c r="S121" s="32">
        <f>VLOOKUP(A121,Sheet4!$A$6:$J$152,10,0)</f>
        <v>484</v>
      </c>
      <c r="T121" s="32"/>
      <c r="U121" s="32">
        <f t="shared" si="22"/>
        <v>20919</v>
      </c>
      <c r="V121" s="32">
        <f>SUM(V122:V125)</f>
        <v>20919</v>
      </c>
      <c r="W121" s="32">
        <f>SUM(W122:W125)</f>
        <v>7641</v>
      </c>
      <c r="X121" s="32">
        <f>SUM(X122:X125)</f>
        <v>13278</v>
      </c>
      <c r="Y121" s="32"/>
      <c r="Z121" s="38"/>
      <c r="AA121" s="3">
        <v>1</v>
      </c>
    </row>
    <row r="122" spans="1:27" ht="28.5" hidden="1">
      <c r="A122" s="17" t="s">
        <v>150</v>
      </c>
      <c r="B122" s="20">
        <v>614001</v>
      </c>
      <c r="C122" s="11">
        <f t="shared" si="20"/>
        <v>22608</v>
      </c>
      <c r="D122" s="11">
        <f>VLOOKUP(A122,Sheet2!$A$6:$C$212,2,0)</f>
        <v>13454</v>
      </c>
      <c r="E122" s="11">
        <f>VLOOKUP(A122,Sheet2!$A$6:$C$212,3,0)</f>
        <v>9154</v>
      </c>
      <c r="F122" s="12">
        <v>1150</v>
      </c>
      <c r="G122" s="12">
        <v>1950</v>
      </c>
      <c r="H122" s="7">
        <v>0.6</v>
      </c>
      <c r="I122" s="11">
        <f t="shared" si="21"/>
        <v>3332</v>
      </c>
      <c r="J122" s="11">
        <f t="shared" si="23"/>
        <v>1999</v>
      </c>
      <c r="K122" s="11">
        <f t="shared" si="24"/>
        <v>1333</v>
      </c>
      <c r="L122" s="11">
        <f>VLOOKUP(A122,Sheet4!$A$6:$J$152,3,0)</f>
        <v>31</v>
      </c>
      <c r="M122" s="11">
        <f>VLOOKUP(A122,Sheet4!$A$6:$J$152,4,0)</f>
        <v>1160</v>
      </c>
      <c r="N122" s="11">
        <f>VLOOKUP(A122,Sheet4!$A$6:$J$152,5,0)</f>
        <v>1940</v>
      </c>
      <c r="O122" s="11">
        <v>1150</v>
      </c>
      <c r="P122" s="11">
        <v>0.6</v>
      </c>
      <c r="Q122" s="11">
        <f>VLOOKUP(A122,Sheet4!$A$6:$J$152,8,0)</f>
        <v>223</v>
      </c>
      <c r="R122" s="11">
        <f>VLOOKUP(A122,Sheet4!$A$6:$J$152,9,0)</f>
        <v>134</v>
      </c>
      <c r="S122" s="11">
        <f>VLOOKUP(A122,Sheet4!$A$6:$J$152,10,0)</f>
        <v>89</v>
      </c>
      <c r="T122" s="11"/>
      <c r="U122" s="11">
        <f t="shared" si="22"/>
        <v>2133</v>
      </c>
      <c r="V122" s="11">
        <f>U122-Y122</f>
        <v>2133</v>
      </c>
      <c r="W122" s="11">
        <f>ROUND(417750*V122/$V$5,0)</f>
        <v>779</v>
      </c>
      <c r="X122" s="11">
        <f>V122-W122</f>
        <v>1354</v>
      </c>
      <c r="Y122" s="11"/>
      <c r="Z122" s="39" t="s">
        <v>151</v>
      </c>
    </row>
    <row r="123" spans="1:27" hidden="1">
      <c r="A123" s="17" t="s">
        <v>152</v>
      </c>
      <c r="B123" s="20">
        <v>614002</v>
      </c>
      <c r="C123" s="11">
        <f t="shared" si="20"/>
        <v>70681</v>
      </c>
      <c r="D123" s="11">
        <f>VLOOKUP(A123,Sheet2!$A$6:$C$212,2,0)</f>
        <v>53671</v>
      </c>
      <c r="E123" s="11">
        <f>VLOOKUP(A123,Sheet2!$A$6:$C$212,3,0)</f>
        <v>17010</v>
      </c>
      <c r="F123" s="12">
        <v>1150</v>
      </c>
      <c r="G123" s="12">
        <v>1950</v>
      </c>
      <c r="H123" s="7">
        <v>0.6</v>
      </c>
      <c r="I123" s="11">
        <f t="shared" si="21"/>
        <v>9489</v>
      </c>
      <c r="J123" s="11">
        <f t="shared" si="23"/>
        <v>5693</v>
      </c>
      <c r="K123" s="11">
        <f t="shared" si="24"/>
        <v>3796</v>
      </c>
      <c r="L123" s="11">
        <f>VLOOKUP(A123,Sheet4!$A$6:$J$152,3,0)</f>
        <v>46</v>
      </c>
      <c r="M123" s="11">
        <f>VLOOKUP(A123,Sheet4!$A$6:$J$152,4,0)</f>
        <v>1533</v>
      </c>
      <c r="N123" s="11">
        <f>VLOOKUP(A123,Sheet4!$A$6:$J$152,5,0)</f>
        <v>3067</v>
      </c>
      <c r="O123" s="11">
        <v>1150</v>
      </c>
      <c r="P123" s="11">
        <v>0.6</v>
      </c>
      <c r="Q123" s="11">
        <f>VLOOKUP(A123,Sheet4!$A$6:$J$152,8,0)</f>
        <v>353</v>
      </c>
      <c r="R123" s="11">
        <f>VLOOKUP(A123,Sheet4!$A$6:$J$152,9,0)</f>
        <v>212</v>
      </c>
      <c r="S123" s="11">
        <f>VLOOKUP(A123,Sheet4!$A$6:$J$152,10,0)</f>
        <v>141</v>
      </c>
      <c r="T123" s="11"/>
      <c r="U123" s="11">
        <f t="shared" si="22"/>
        <v>5905</v>
      </c>
      <c r="V123" s="11">
        <f>U123-Y123</f>
        <v>5905</v>
      </c>
      <c r="W123" s="11">
        <f>ROUND(417750*V123/$V$5,0)</f>
        <v>2157</v>
      </c>
      <c r="X123" s="11">
        <f>V123-W123</f>
        <v>3748</v>
      </c>
      <c r="Y123" s="11"/>
      <c r="Z123" s="39"/>
    </row>
    <row r="124" spans="1:27" hidden="1">
      <c r="A124" s="7" t="s">
        <v>153</v>
      </c>
      <c r="B124" s="20">
        <v>614004</v>
      </c>
      <c r="C124" s="11">
        <f t="shared" si="20"/>
        <v>59108</v>
      </c>
      <c r="D124" s="11">
        <f>VLOOKUP(A124,Sheet2!$A$6:$C$212,2,0)</f>
        <v>44056</v>
      </c>
      <c r="E124" s="11">
        <f>VLOOKUP(A124,Sheet2!$A$6:$C$212,3,0)</f>
        <v>15052</v>
      </c>
      <c r="F124" s="12">
        <v>1150</v>
      </c>
      <c r="G124" s="12">
        <v>1950</v>
      </c>
      <c r="H124" s="7">
        <v>0.8</v>
      </c>
      <c r="I124" s="11">
        <f t="shared" si="21"/>
        <v>8002</v>
      </c>
      <c r="J124" s="11">
        <f t="shared" si="23"/>
        <v>6401</v>
      </c>
      <c r="K124" s="11">
        <f t="shared" si="24"/>
        <v>1601</v>
      </c>
      <c r="L124" s="11">
        <f>VLOOKUP(A124,Sheet4!$A$6:$J$152,3,0)</f>
        <v>74</v>
      </c>
      <c r="M124" s="11">
        <f>VLOOKUP(A124,Sheet4!$A$6:$J$152,4,0)</f>
        <v>2111</v>
      </c>
      <c r="N124" s="11">
        <f>VLOOKUP(A124,Sheet4!$A$6:$J$152,5,0)</f>
        <v>5289</v>
      </c>
      <c r="O124" s="11">
        <v>1150</v>
      </c>
      <c r="P124" s="11">
        <v>0.8</v>
      </c>
      <c r="Q124" s="11">
        <f>VLOOKUP(A124,Sheet4!$A$6:$J$152,8,0)</f>
        <v>608</v>
      </c>
      <c r="R124" s="11">
        <f>VLOOKUP(A124,Sheet4!$A$6:$J$152,9,0)</f>
        <v>487</v>
      </c>
      <c r="S124" s="11">
        <f>VLOOKUP(A124,Sheet4!$A$6:$J$152,10,0)</f>
        <v>121</v>
      </c>
      <c r="T124" s="11"/>
      <c r="U124" s="11">
        <f t="shared" si="22"/>
        <v>6888</v>
      </c>
      <c r="V124" s="11">
        <f>U124-Y124</f>
        <v>6888</v>
      </c>
      <c r="W124" s="11">
        <f>ROUND(417750*V124/$V$5,0)</f>
        <v>2516</v>
      </c>
      <c r="X124" s="11">
        <f>V124-W124</f>
        <v>4372</v>
      </c>
      <c r="Y124" s="11"/>
      <c r="Z124" s="39"/>
    </row>
    <row r="125" spans="1:27" hidden="1">
      <c r="A125" s="7" t="s">
        <v>154</v>
      </c>
      <c r="B125" s="20">
        <v>614005</v>
      </c>
      <c r="C125" s="11">
        <f t="shared" si="20"/>
        <v>49624</v>
      </c>
      <c r="D125" s="11">
        <f>VLOOKUP(A125,Sheet2!$A$6:$C$212,2,0)</f>
        <v>35642</v>
      </c>
      <c r="E125" s="11">
        <f>VLOOKUP(A125,Sheet2!$A$6:$C$212,3,0)</f>
        <v>13982</v>
      </c>
      <c r="F125" s="12">
        <v>1150</v>
      </c>
      <c r="G125" s="12">
        <v>1950</v>
      </c>
      <c r="H125" s="7">
        <v>0.8</v>
      </c>
      <c r="I125" s="11">
        <f t="shared" si="21"/>
        <v>6825</v>
      </c>
      <c r="J125" s="11">
        <f t="shared" si="23"/>
        <v>5460</v>
      </c>
      <c r="K125" s="11">
        <f t="shared" si="24"/>
        <v>1365</v>
      </c>
      <c r="L125" s="11">
        <f>VLOOKUP(A125,Sheet4!$A$6:$J$152,3,0)</f>
        <v>92</v>
      </c>
      <c r="M125" s="11">
        <f>VLOOKUP(A125,Sheet4!$A$6:$J$152,4,0)</f>
        <v>3411</v>
      </c>
      <c r="N125" s="11">
        <f>VLOOKUP(A125,Sheet4!$A$6:$J$152,5,0)</f>
        <v>5789</v>
      </c>
      <c r="O125" s="11">
        <v>1150</v>
      </c>
      <c r="P125" s="11">
        <v>0.8</v>
      </c>
      <c r="Q125" s="11">
        <f>VLOOKUP(A125,Sheet4!$A$6:$J$152,8,0)</f>
        <v>666</v>
      </c>
      <c r="R125" s="11">
        <f>VLOOKUP(A125,Sheet4!$A$6:$J$152,9,0)</f>
        <v>533</v>
      </c>
      <c r="S125" s="11">
        <f>VLOOKUP(A125,Sheet4!$A$6:$J$152,10,0)</f>
        <v>133</v>
      </c>
      <c r="T125" s="11"/>
      <c r="U125" s="11">
        <f t="shared" si="22"/>
        <v>5993</v>
      </c>
      <c r="V125" s="11">
        <f>U125-Y125</f>
        <v>5993</v>
      </c>
      <c r="W125" s="11">
        <f>ROUND(417750*V125/$V$5,0)</f>
        <v>2189</v>
      </c>
      <c r="X125" s="11">
        <f>V125-W125</f>
        <v>3804</v>
      </c>
      <c r="Y125" s="11"/>
      <c r="Z125" s="39"/>
    </row>
    <row r="126" spans="1:27" hidden="1">
      <c r="A126" s="31" t="s">
        <v>155</v>
      </c>
      <c r="B126" s="31"/>
      <c r="C126" s="32">
        <f t="shared" si="20"/>
        <v>114127</v>
      </c>
      <c r="D126" s="32">
        <f>VLOOKUP(A126,Sheet2!$A$6:$C$212,2,0)</f>
        <v>85242</v>
      </c>
      <c r="E126" s="32">
        <f>VLOOKUP(A126,Sheet2!$A$6:$C$212,3,0)</f>
        <v>28885</v>
      </c>
      <c r="F126" s="33">
        <v>1150</v>
      </c>
      <c r="G126" s="33">
        <v>1950</v>
      </c>
      <c r="H126" s="31">
        <v>0.8</v>
      </c>
      <c r="I126" s="32">
        <f t="shared" si="21"/>
        <v>15435</v>
      </c>
      <c r="J126" s="32">
        <f t="shared" si="23"/>
        <v>12348</v>
      </c>
      <c r="K126" s="32">
        <f t="shared" si="24"/>
        <v>3087</v>
      </c>
      <c r="L126" s="32">
        <f>VLOOKUP(A126,Sheet4!$A$6:$J$152,3,0)</f>
        <v>197</v>
      </c>
      <c r="M126" s="32">
        <f>VLOOKUP(A126,Sheet4!$A$6:$J$152,4,0)</f>
        <v>9026</v>
      </c>
      <c r="N126" s="32">
        <f>VLOOKUP(A126,Sheet4!$A$6:$J$152,5,0)</f>
        <v>10674</v>
      </c>
      <c r="O126" s="32">
        <v>1150</v>
      </c>
      <c r="P126" s="31">
        <v>0.8</v>
      </c>
      <c r="Q126" s="32">
        <f>VLOOKUP(A126,Sheet4!$A$6:$J$152,8,0)</f>
        <v>1228</v>
      </c>
      <c r="R126" s="32">
        <f>VLOOKUP(A126,Sheet4!$A$6:$J$152,9,0)</f>
        <v>982</v>
      </c>
      <c r="S126" s="32">
        <f>VLOOKUP(A126,Sheet4!$A$6:$J$152,10,0)</f>
        <v>246</v>
      </c>
      <c r="T126" s="32"/>
      <c r="U126" s="32">
        <f t="shared" si="22"/>
        <v>13330</v>
      </c>
      <c r="V126" s="32">
        <f>SUM(V127)</f>
        <v>13330</v>
      </c>
      <c r="W126" s="32">
        <f>SUM(W127)</f>
        <v>4869</v>
      </c>
      <c r="X126" s="32">
        <f>SUM(X127)</f>
        <v>8461</v>
      </c>
      <c r="Y126" s="32"/>
      <c r="Z126" s="38"/>
      <c r="AA126" s="3">
        <v>1</v>
      </c>
    </row>
    <row r="127" spans="1:27" hidden="1">
      <c r="A127" s="7" t="s">
        <v>155</v>
      </c>
      <c r="B127" s="20">
        <v>614003</v>
      </c>
      <c r="C127" s="11">
        <f t="shared" si="20"/>
        <v>114127</v>
      </c>
      <c r="D127" s="11">
        <f>VLOOKUP(A127,Sheet2!$A$6:$C$212,2,0)</f>
        <v>85242</v>
      </c>
      <c r="E127" s="11">
        <f>VLOOKUP(A127,Sheet2!$A$6:$C$212,3,0)</f>
        <v>28885</v>
      </c>
      <c r="F127" s="12">
        <v>1150</v>
      </c>
      <c r="G127" s="12">
        <v>1950</v>
      </c>
      <c r="H127" s="7">
        <v>0.8</v>
      </c>
      <c r="I127" s="11">
        <f t="shared" si="21"/>
        <v>15435</v>
      </c>
      <c r="J127" s="11">
        <f t="shared" si="23"/>
        <v>12348</v>
      </c>
      <c r="K127" s="11">
        <f t="shared" si="24"/>
        <v>3087</v>
      </c>
      <c r="L127" s="11">
        <f>VLOOKUP(A127,Sheet4!$A$6:$J$152,3,0)</f>
        <v>197</v>
      </c>
      <c r="M127" s="11">
        <f>VLOOKUP(A127,Sheet4!$A$6:$J$152,4,0)</f>
        <v>9026</v>
      </c>
      <c r="N127" s="11">
        <f>VLOOKUP(A127,Sheet4!$A$6:$J$152,5,0)</f>
        <v>10674</v>
      </c>
      <c r="O127" s="11">
        <v>1150</v>
      </c>
      <c r="P127" s="11">
        <v>0.8</v>
      </c>
      <c r="Q127" s="11">
        <f>VLOOKUP(A127,Sheet4!$A$6:$J$152,8,0)</f>
        <v>1228</v>
      </c>
      <c r="R127" s="11">
        <f>VLOOKUP(A127,Sheet4!$A$6:$J$152,9,0)</f>
        <v>982</v>
      </c>
      <c r="S127" s="11">
        <f>VLOOKUP(A127,Sheet4!$A$6:$J$152,10,0)</f>
        <v>246</v>
      </c>
      <c r="T127" s="11"/>
      <c r="U127" s="11">
        <f t="shared" si="22"/>
        <v>13330</v>
      </c>
      <c r="V127" s="11">
        <f>U127-Y127</f>
        <v>13330</v>
      </c>
      <c r="W127" s="11">
        <f>ROUND(417750*V127/$V$5,0)</f>
        <v>4869</v>
      </c>
      <c r="X127" s="11">
        <f>V127-W127</f>
        <v>8461</v>
      </c>
      <c r="Y127" s="11"/>
      <c r="Z127" s="39"/>
    </row>
    <row r="128" spans="1:27" hidden="1">
      <c r="A128" s="31" t="s">
        <v>156</v>
      </c>
      <c r="B128" s="31"/>
      <c r="C128" s="32">
        <f t="shared" si="20"/>
        <v>445305</v>
      </c>
      <c r="D128" s="32">
        <f>SUM(D129:D135)</f>
        <v>314172</v>
      </c>
      <c r="E128" s="32">
        <f>SUM(E129:E135)</f>
        <v>131133</v>
      </c>
      <c r="F128" s="33">
        <v>1150</v>
      </c>
      <c r="G128" s="33">
        <v>1950</v>
      </c>
      <c r="H128" s="31" t="s">
        <v>44</v>
      </c>
      <c r="I128" s="32">
        <f>SUM(I129:I135)</f>
        <v>61700</v>
      </c>
      <c r="J128" s="32">
        <f>SUM(J129:J135)</f>
        <v>42828</v>
      </c>
      <c r="K128" s="32">
        <f t="shared" ref="K128" si="28">SUM(K129:K135)</f>
        <v>18872</v>
      </c>
      <c r="L128" s="32">
        <f>VLOOKUP(A128,Sheet4!$A$6:$J$152,3,0)</f>
        <v>163</v>
      </c>
      <c r="M128" s="32">
        <f>VLOOKUP(A128,Sheet4!$A$6:$J$152,4,0)</f>
        <v>8339</v>
      </c>
      <c r="N128" s="32">
        <f>VLOOKUP(A128,Sheet4!$A$6:$J$152,5,0)</f>
        <v>7961</v>
      </c>
      <c r="O128" s="32">
        <v>1150</v>
      </c>
      <c r="P128" s="31" t="s">
        <v>44</v>
      </c>
      <c r="Q128" s="32">
        <f>VLOOKUP(A128,Sheet4!$A$6:$J$152,8,0)</f>
        <v>916</v>
      </c>
      <c r="R128" s="32">
        <f>VLOOKUP(A128,Sheet4!$A$6:$J$152,9,0)</f>
        <v>732</v>
      </c>
      <c r="S128" s="32">
        <f>VLOOKUP(A128,Sheet4!$A$6:$J$152,10,0)</f>
        <v>184</v>
      </c>
      <c r="T128" s="32">
        <v>-292</v>
      </c>
      <c r="U128" s="32">
        <f t="shared" si="22"/>
        <v>43268</v>
      </c>
      <c r="V128" s="32">
        <f>SUM(V129:V135)</f>
        <v>43268</v>
      </c>
      <c r="W128" s="32">
        <f>SUM(W129:W135)</f>
        <v>15804</v>
      </c>
      <c r="X128" s="32">
        <f>SUM(X129:X135)</f>
        <v>27464</v>
      </c>
      <c r="Y128" s="32"/>
      <c r="Z128" s="38"/>
      <c r="AA128" s="3">
        <v>1</v>
      </c>
    </row>
    <row r="129" spans="1:27" hidden="1">
      <c r="A129" s="17" t="s">
        <v>157</v>
      </c>
      <c r="B129" s="20">
        <v>615001</v>
      </c>
      <c r="C129" s="11">
        <f t="shared" si="20"/>
        <v>0</v>
      </c>
      <c r="D129" s="11">
        <f>VLOOKUP(A129,Sheet2!$A$6:$C$212,2,0)</f>
        <v>0</v>
      </c>
      <c r="E129" s="11">
        <f>VLOOKUP(A129,Sheet2!$A$6:$C$212,3,0)</f>
        <v>0</v>
      </c>
      <c r="F129" s="12">
        <v>1150</v>
      </c>
      <c r="G129" s="12">
        <v>1950</v>
      </c>
      <c r="H129" s="7">
        <v>0.6</v>
      </c>
      <c r="I129" s="11">
        <f t="shared" si="21"/>
        <v>0</v>
      </c>
      <c r="J129" s="11">
        <f t="shared" si="23"/>
        <v>0</v>
      </c>
      <c r="K129" s="11">
        <f t="shared" si="24"/>
        <v>0</v>
      </c>
      <c r="L129" s="11">
        <v>0</v>
      </c>
      <c r="M129" s="11">
        <v>0</v>
      </c>
      <c r="N129" s="11">
        <v>0</v>
      </c>
      <c r="O129" s="11">
        <v>1150</v>
      </c>
      <c r="P129" s="11">
        <v>0.6</v>
      </c>
      <c r="Q129" s="11">
        <v>0</v>
      </c>
      <c r="R129" s="11">
        <v>0</v>
      </c>
      <c r="S129" s="11">
        <v>0</v>
      </c>
      <c r="T129" s="11"/>
      <c r="U129" s="11">
        <f t="shared" si="22"/>
        <v>0</v>
      </c>
      <c r="V129" s="11">
        <f t="shared" ref="V129:V135" si="29">U129-Y129</f>
        <v>0</v>
      </c>
      <c r="W129" s="11">
        <f t="shared" ref="W129:W135" si="30">ROUND(417750*V129/$V$5,0)</f>
        <v>0</v>
      </c>
      <c r="X129" s="11">
        <f t="shared" ref="X129:X135" si="31">V129-W129</f>
        <v>0</v>
      </c>
      <c r="Y129" s="11"/>
      <c r="Z129" s="39"/>
    </row>
    <row r="130" spans="1:27" hidden="1">
      <c r="A130" s="7" t="s">
        <v>158</v>
      </c>
      <c r="B130" s="20">
        <v>615002</v>
      </c>
      <c r="C130" s="11">
        <f t="shared" si="20"/>
        <v>52099</v>
      </c>
      <c r="D130" s="11">
        <f>VLOOKUP(A130,Sheet2!$A$6:$C$212,2,0)</f>
        <v>35406</v>
      </c>
      <c r="E130" s="11">
        <f>VLOOKUP(A130,Sheet2!$A$6:$C$212,3,0)</f>
        <v>16693</v>
      </c>
      <c r="F130" s="12">
        <v>1150</v>
      </c>
      <c r="G130" s="12">
        <v>1950</v>
      </c>
      <c r="H130" s="7">
        <v>0.6</v>
      </c>
      <c r="I130" s="11">
        <f t="shared" si="21"/>
        <v>7327</v>
      </c>
      <c r="J130" s="11">
        <f t="shared" si="23"/>
        <v>4396</v>
      </c>
      <c r="K130" s="11">
        <f t="shared" si="24"/>
        <v>2931</v>
      </c>
      <c r="L130" s="11">
        <v>0</v>
      </c>
      <c r="M130" s="11">
        <v>0</v>
      </c>
      <c r="N130" s="11">
        <v>0</v>
      </c>
      <c r="O130" s="11">
        <v>1150</v>
      </c>
      <c r="P130" s="11">
        <v>0.6</v>
      </c>
      <c r="Q130" s="11">
        <v>0</v>
      </c>
      <c r="R130" s="11">
        <v>0</v>
      </c>
      <c r="S130" s="11">
        <v>0</v>
      </c>
      <c r="T130" s="11"/>
      <c r="U130" s="11">
        <f t="shared" si="22"/>
        <v>4396</v>
      </c>
      <c r="V130" s="11">
        <f t="shared" si="29"/>
        <v>4396</v>
      </c>
      <c r="W130" s="11">
        <f t="shared" si="30"/>
        <v>1606</v>
      </c>
      <c r="X130" s="11">
        <f t="shared" si="31"/>
        <v>2790</v>
      </c>
      <c r="Y130" s="11"/>
      <c r="Z130" s="39"/>
    </row>
    <row r="131" spans="1:27" hidden="1">
      <c r="A131" s="17" t="s">
        <v>159</v>
      </c>
      <c r="B131" s="20">
        <v>615003</v>
      </c>
      <c r="C131" s="11">
        <f t="shared" si="20"/>
        <v>77231</v>
      </c>
      <c r="D131" s="11">
        <f>VLOOKUP(A131,Sheet2!$A$6:$C$212,2,0)</f>
        <v>54471</v>
      </c>
      <c r="E131" s="11">
        <f>VLOOKUP(A131,Sheet2!$A$6:$C$212,3,0)</f>
        <v>22760</v>
      </c>
      <c r="F131" s="12">
        <v>1150</v>
      </c>
      <c r="G131" s="12">
        <v>1950</v>
      </c>
      <c r="H131" s="7">
        <v>0.6</v>
      </c>
      <c r="I131" s="11">
        <f t="shared" si="21"/>
        <v>10702</v>
      </c>
      <c r="J131" s="11">
        <f t="shared" si="23"/>
        <v>6421</v>
      </c>
      <c r="K131" s="11">
        <f t="shared" si="24"/>
        <v>4281</v>
      </c>
      <c r="L131" s="11">
        <v>0</v>
      </c>
      <c r="M131" s="11">
        <v>0</v>
      </c>
      <c r="N131" s="11">
        <v>0</v>
      </c>
      <c r="O131" s="11">
        <v>1150</v>
      </c>
      <c r="P131" s="11">
        <v>0.6</v>
      </c>
      <c r="Q131" s="11">
        <v>0</v>
      </c>
      <c r="R131" s="11">
        <v>0</v>
      </c>
      <c r="S131" s="11">
        <v>0</v>
      </c>
      <c r="T131" s="11"/>
      <c r="U131" s="11">
        <f t="shared" si="22"/>
        <v>6421</v>
      </c>
      <c r="V131" s="11">
        <f t="shared" si="29"/>
        <v>6421</v>
      </c>
      <c r="W131" s="11">
        <f t="shared" si="30"/>
        <v>2345</v>
      </c>
      <c r="X131" s="11">
        <f t="shared" si="31"/>
        <v>4076</v>
      </c>
      <c r="Y131" s="11"/>
      <c r="Z131" s="39"/>
    </row>
    <row r="132" spans="1:27" hidden="1">
      <c r="A132" s="26" t="s">
        <v>160</v>
      </c>
      <c r="B132" s="20">
        <v>615004</v>
      </c>
      <c r="C132" s="11">
        <f t="shared" si="20"/>
        <v>75830</v>
      </c>
      <c r="D132" s="11">
        <f>VLOOKUP(A132,Sheet2!$A$6:$C$212,2,0)</f>
        <v>53475</v>
      </c>
      <c r="E132" s="11">
        <f>VLOOKUP(A132,Sheet2!$A$6:$C$212,3,0)</f>
        <v>22355</v>
      </c>
      <c r="F132" s="12">
        <v>1150</v>
      </c>
      <c r="G132" s="12">
        <v>1950</v>
      </c>
      <c r="H132" s="7">
        <v>0.6</v>
      </c>
      <c r="I132" s="11">
        <f t="shared" si="21"/>
        <v>10509</v>
      </c>
      <c r="J132" s="11">
        <f t="shared" si="23"/>
        <v>6305</v>
      </c>
      <c r="K132" s="11">
        <f t="shared" si="24"/>
        <v>4204</v>
      </c>
      <c r="L132" s="11">
        <v>0</v>
      </c>
      <c r="M132" s="11">
        <v>0</v>
      </c>
      <c r="N132" s="11">
        <v>0</v>
      </c>
      <c r="O132" s="11">
        <v>1150</v>
      </c>
      <c r="P132" s="11">
        <v>0.6</v>
      </c>
      <c r="Q132" s="11">
        <v>0</v>
      </c>
      <c r="R132" s="11">
        <v>0</v>
      </c>
      <c r="S132" s="11">
        <v>0</v>
      </c>
      <c r="T132" s="11"/>
      <c r="U132" s="11">
        <f t="shared" si="22"/>
        <v>6305</v>
      </c>
      <c r="V132" s="11">
        <f t="shared" si="29"/>
        <v>6305</v>
      </c>
      <c r="W132" s="11">
        <f t="shared" si="30"/>
        <v>2303</v>
      </c>
      <c r="X132" s="11">
        <f t="shared" si="31"/>
        <v>4002</v>
      </c>
      <c r="Y132" s="11"/>
      <c r="Z132" s="39" t="s">
        <v>161</v>
      </c>
    </row>
    <row r="133" spans="1:27" hidden="1">
      <c r="A133" s="7" t="s">
        <v>162</v>
      </c>
      <c r="B133" s="20">
        <v>615005</v>
      </c>
      <c r="C133" s="11">
        <f t="shared" si="20"/>
        <v>30967</v>
      </c>
      <c r="D133" s="11">
        <f>VLOOKUP(A133,Sheet2!$A$6:$C$212,2,0)</f>
        <v>24014</v>
      </c>
      <c r="E133" s="11">
        <f>VLOOKUP(A133,Sheet2!$A$6:$C$212,3,0)</f>
        <v>6953</v>
      </c>
      <c r="F133" s="12">
        <v>1150</v>
      </c>
      <c r="G133" s="12">
        <v>1950</v>
      </c>
      <c r="H133" s="7">
        <v>0.6</v>
      </c>
      <c r="I133" s="11">
        <f t="shared" si="21"/>
        <v>4117</v>
      </c>
      <c r="J133" s="11">
        <f t="shared" si="23"/>
        <v>2470</v>
      </c>
      <c r="K133" s="11">
        <f t="shared" si="24"/>
        <v>1647</v>
      </c>
      <c r="L133" s="11">
        <v>0</v>
      </c>
      <c r="M133" s="11">
        <v>0</v>
      </c>
      <c r="N133" s="11">
        <v>0</v>
      </c>
      <c r="O133" s="11">
        <v>1150</v>
      </c>
      <c r="P133" s="11">
        <v>0.6</v>
      </c>
      <c r="Q133" s="11">
        <v>0</v>
      </c>
      <c r="R133" s="11">
        <v>0</v>
      </c>
      <c r="S133" s="11">
        <v>0</v>
      </c>
      <c r="T133" s="11"/>
      <c r="U133" s="11">
        <f t="shared" si="22"/>
        <v>2470</v>
      </c>
      <c r="V133" s="11">
        <f t="shared" si="29"/>
        <v>2470</v>
      </c>
      <c r="W133" s="11">
        <f t="shared" si="30"/>
        <v>902</v>
      </c>
      <c r="X133" s="11">
        <f t="shared" si="31"/>
        <v>1568</v>
      </c>
      <c r="Y133" s="11"/>
      <c r="Z133" s="39"/>
    </row>
    <row r="134" spans="1:27" hidden="1">
      <c r="A134" s="7" t="s">
        <v>163</v>
      </c>
      <c r="B134" s="20">
        <v>615008</v>
      </c>
      <c r="C134" s="11">
        <f t="shared" si="20"/>
        <v>116989</v>
      </c>
      <c r="D134" s="11">
        <f>VLOOKUP(A134,Sheet2!$A$6:$C$212,2,0)</f>
        <v>80336</v>
      </c>
      <c r="E134" s="11">
        <f>VLOOKUP(A134,Sheet2!$A$6:$C$212,3,0)</f>
        <v>36653</v>
      </c>
      <c r="F134" s="12">
        <v>1150</v>
      </c>
      <c r="G134" s="12">
        <v>1950</v>
      </c>
      <c r="H134" s="7">
        <v>0.8</v>
      </c>
      <c r="I134" s="11">
        <f t="shared" si="21"/>
        <v>16386</v>
      </c>
      <c r="J134" s="11">
        <f t="shared" si="23"/>
        <v>13109</v>
      </c>
      <c r="K134" s="11">
        <f t="shared" si="24"/>
        <v>3277</v>
      </c>
      <c r="L134" s="11">
        <f>VLOOKUP(A134,Sheet4!$A$6:$J$152,3,0)</f>
        <v>152</v>
      </c>
      <c r="M134" s="11">
        <f>VLOOKUP(A134,Sheet4!$A$6:$J$152,4,0)</f>
        <v>7402</v>
      </c>
      <c r="N134" s="11">
        <f>VLOOKUP(A134,Sheet4!$A$6:$J$152,5,0)</f>
        <v>7798</v>
      </c>
      <c r="O134" s="11">
        <v>1150</v>
      </c>
      <c r="P134" s="11">
        <v>0.8</v>
      </c>
      <c r="Q134" s="11">
        <f>VLOOKUP(A134,Sheet4!$A$6:$J$152,8,0)</f>
        <v>897</v>
      </c>
      <c r="R134" s="11">
        <f>VLOOKUP(A134,Sheet4!$A$6:$J$152,9,0)</f>
        <v>717</v>
      </c>
      <c r="S134" s="11">
        <f>VLOOKUP(A134,Sheet4!$A$6:$J$152,10,0)</f>
        <v>180</v>
      </c>
      <c r="T134" s="11">
        <v>-231</v>
      </c>
      <c r="U134" s="11">
        <f t="shared" si="22"/>
        <v>13595</v>
      </c>
      <c r="V134" s="11">
        <f t="shared" si="29"/>
        <v>13595</v>
      </c>
      <c r="W134" s="11">
        <f t="shared" si="30"/>
        <v>4966</v>
      </c>
      <c r="X134" s="11">
        <f t="shared" si="31"/>
        <v>8629</v>
      </c>
      <c r="Y134" s="11"/>
      <c r="Z134" s="39"/>
    </row>
    <row r="135" spans="1:27" hidden="1">
      <c r="A135" s="7" t="s">
        <v>164</v>
      </c>
      <c r="B135" s="20">
        <v>615009</v>
      </c>
      <c r="C135" s="11">
        <f t="shared" ref="C135:C198" si="32">D135+E135</f>
        <v>92189</v>
      </c>
      <c r="D135" s="11">
        <f>VLOOKUP(A135,Sheet2!$A$6:$C$212,2,0)</f>
        <v>66470</v>
      </c>
      <c r="E135" s="11">
        <f>VLOOKUP(A135,Sheet2!$A$6:$C$212,3,0)</f>
        <v>25719</v>
      </c>
      <c r="F135" s="12">
        <v>1150</v>
      </c>
      <c r="G135" s="12">
        <v>1950</v>
      </c>
      <c r="H135" s="7">
        <v>0.8</v>
      </c>
      <c r="I135" s="11">
        <f t="shared" ref="I135:I198" si="33">ROUND((D135*F135+E135*G135)/10000,0)</f>
        <v>12659</v>
      </c>
      <c r="J135" s="11">
        <f t="shared" si="23"/>
        <v>10127</v>
      </c>
      <c r="K135" s="11">
        <f t="shared" si="24"/>
        <v>2532</v>
      </c>
      <c r="L135" s="11">
        <f>VLOOKUP(A135,Sheet4!$A$6:$J$152,3,0)</f>
        <v>11</v>
      </c>
      <c r="M135" s="11">
        <f>VLOOKUP(A135,Sheet4!$A$6:$J$152,4,0)</f>
        <v>937</v>
      </c>
      <c r="N135" s="11">
        <f>VLOOKUP(A135,Sheet4!$A$6:$J$152,5,0)</f>
        <v>163</v>
      </c>
      <c r="O135" s="11">
        <v>1150</v>
      </c>
      <c r="P135" s="11">
        <v>0.8</v>
      </c>
      <c r="Q135" s="11">
        <f>VLOOKUP(A135,Sheet4!$A$6:$J$152,8,0)</f>
        <v>19</v>
      </c>
      <c r="R135" s="11">
        <f>VLOOKUP(A135,Sheet4!$A$6:$J$152,9,0)</f>
        <v>15</v>
      </c>
      <c r="S135" s="11">
        <f>VLOOKUP(A135,Sheet4!$A$6:$J$152,10,0)</f>
        <v>4</v>
      </c>
      <c r="T135" s="11">
        <v>-61</v>
      </c>
      <c r="U135" s="11">
        <f t="shared" ref="U135:U198" si="34">J135+R135+T135</f>
        <v>10081</v>
      </c>
      <c r="V135" s="11">
        <f t="shared" si="29"/>
        <v>10081</v>
      </c>
      <c r="W135" s="11">
        <f t="shared" si="30"/>
        <v>3682</v>
      </c>
      <c r="X135" s="11">
        <f t="shared" si="31"/>
        <v>6399</v>
      </c>
      <c r="Y135" s="11"/>
      <c r="Z135" s="39"/>
    </row>
    <row r="136" spans="1:27" hidden="1">
      <c r="A136" s="31" t="s">
        <v>165</v>
      </c>
      <c r="B136" s="31"/>
      <c r="C136" s="32">
        <f t="shared" si="32"/>
        <v>177159</v>
      </c>
      <c r="D136" s="32">
        <f>VLOOKUP(A136,Sheet2!$A$6:$C$212,2,0)</f>
        <v>125577</v>
      </c>
      <c r="E136" s="32">
        <f>VLOOKUP(A136,Sheet2!$A$6:$C$212,3,0)</f>
        <v>51582</v>
      </c>
      <c r="F136" s="33">
        <v>1150</v>
      </c>
      <c r="G136" s="33">
        <v>1950</v>
      </c>
      <c r="H136" s="31">
        <v>0.8</v>
      </c>
      <c r="I136" s="32">
        <f t="shared" si="33"/>
        <v>24500</v>
      </c>
      <c r="J136" s="32">
        <f t="shared" ref="J136:J199" si="35">ROUND((F136*D136*H136+G136*E136*H136)/10000,0)</f>
        <v>19600</v>
      </c>
      <c r="K136" s="32">
        <f t="shared" ref="K136:K199" si="36">I136-J136</f>
        <v>4900</v>
      </c>
      <c r="L136" s="32">
        <f>VLOOKUP(A136,Sheet4!$A$6:$J$152,3,0)</f>
        <v>141</v>
      </c>
      <c r="M136" s="32">
        <f>VLOOKUP(A136,Sheet4!$A$6:$J$152,4,0)</f>
        <v>8836</v>
      </c>
      <c r="N136" s="32">
        <f>VLOOKUP(A136,Sheet4!$A$6:$J$152,5,0)</f>
        <v>5264</v>
      </c>
      <c r="O136" s="32">
        <v>1150</v>
      </c>
      <c r="P136" s="31">
        <v>0.8</v>
      </c>
      <c r="Q136" s="32">
        <f>VLOOKUP(A136,Sheet4!$A$6:$J$152,8,0)</f>
        <v>605</v>
      </c>
      <c r="R136" s="32">
        <f>VLOOKUP(A136,Sheet4!$A$6:$J$152,9,0)</f>
        <v>484</v>
      </c>
      <c r="S136" s="32">
        <f>VLOOKUP(A136,Sheet4!$A$6:$J$152,10,0)</f>
        <v>121</v>
      </c>
      <c r="T136" s="32"/>
      <c r="U136" s="32">
        <f t="shared" si="34"/>
        <v>20084</v>
      </c>
      <c r="V136" s="32">
        <f>SUM(V137)</f>
        <v>20084</v>
      </c>
      <c r="W136" s="32">
        <f>SUM(W137)</f>
        <v>7336</v>
      </c>
      <c r="X136" s="32">
        <f>SUM(X137)</f>
        <v>12748</v>
      </c>
      <c r="Y136" s="32"/>
      <c r="Z136" s="38"/>
      <c r="AA136" s="3">
        <v>1</v>
      </c>
    </row>
    <row r="137" spans="1:27" hidden="1">
      <c r="A137" s="7" t="s">
        <v>165</v>
      </c>
      <c r="B137" s="20">
        <v>615006</v>
      </c>
      <c r="C137" s="11">
        <f t="shared" si="32"/>
        <v>177159</v>
      </c>
      <c r="D137" s="11">
        <f>VLOOKUP(A137,Sheet2!$A$6:$C$212,2,0)</f>
        <v>125577</v>
      </c>
      <c r="E137" s="11">
        <f>VLOOKUP(A137,Sheet2!$A$6:$C$212,3,0)</f>
        <v>51582</v>
      </c>
      <c r="F137" s="12">
        <v>1150</v>
      </c>
      <c r="G137" s="12">
        <v>1950</v>
      </c>
      <c r="H137" s="7">
        <v>0.8</v>
      </c>
      <c r="I137" s="11">
        <f t="shared" si="33"/>
        <v>24500</v>
      </c>
      <c r="J137" s="11">
        <f t="shared" si="35"/>
        <v>19600</v>
      </c>
      <c r="K137" s="11">
        <f t="shared" si="36"/>
        <v>4900</v>
      </c>
      <c r="L137" s="11">
        <f>VLOOKUP(A137,Sheet4!$A$6:$J$152,3,0)</f>
        <v>141</v>
      </c>
      <c r="M137" s="11">
        <f>VLOOKUP(A137,Sheet4!$A$6:$J$152,4,0)</f>
        <v>8836</v>
      </c>
      <c r="N137" s="11">
        <f>VLOOKUP(A137,Sheet4!$A$6:$J$152,5,0)</f>
        <v>5264</v>
      </c>
      <c r="O137" s="11">
        <v>1150</v>
      </c>
      <c r="P137" s="11">
        <v>0.8</v>
      </c>
      <c r="Q137" s="11">
        <f>VLOOKUP(A137,Sheet4!$A$6:$J$152,8,0)</f>
        <v>605</v>
      </c>
      <c r="R137" s="11">
        <f>VLOOKUP(A137,Sheet4!$A$6:$J$152,9,0)</f>
        <v>484</v>
      </c>
      <c r="S137" s="11">
        <f>VLOOKUP(A137,Sheet4!$A$6:$J$152,10,0)</f>
        <v>121</v>
      </c>
      <c r="T137" s="11"/>
      <c r="U137" s="11">
        <f t="shared" si="34"/>
        <v>20084</v>
      </c>
      <c r="V137" s="11">
        <f>U137-Y137</f>
        <v>20084</v>
      </c>
      <c r="W137" s="11">
        <f>ROUND(417750*V137/$V$5,0)</f>
        <v>7336</v>
      </c>
      <c r="X137" s="11">
        <f>V137-W137</f>
        <v>12748</v>
      </c>
      <c r="Y137" s="11"/>
      <c r="Z137" s="39"/>
    </row>
    <row r="138" spans="1:27" hidden="1">
      <c r="A138" s="31" t="s">
        <v>166</v>
      </c>
      <c r="B138" s="31"/>
      <c r="C138" s="32">
        <f t="shared" si="32"/>
        <v>185813</v>
      </c>
      <c r="D138" s="32">
        <f>VLOOKUP(A138,Sheet2!$A$6:$C$212,2,0)</f>
        <v>132441</v>
      </c>
      <c r="E138" s="32">
        <f>VLOOKUP(A138,Sheet2!$A$6:$C$212,3,0)</f>
        <v>53372</v>
      </c>
      <c r="F138" s="33">
        <v>1150</v>
      </c>
      <c r="G138" s="33">
        <v>1950</v>
      </c>
      <c r="H138" s="31">
        <v>0.8</v>
      </c>
      <c r="I138" s="32">
        <f t="shared" si="33"/>
        <v>25638</v>
      </c>
      <c r="J138" s="32">
        <f t="shared" si="35"/>
        <v>20511</v>
      </c>
      <c r="K138" s="32">
        <f t="shared" si="36"/>
        <v>5127</v>
      </c>
      <c r="L138" s="32">
        <f>VLOOKUP(A138,Sheet4!$A$6:$J$152,3,0)</f>
        <v>102</v>
      </c>
      <c r="M138" s="32">
        <f>VLOOKUP(A138,Sheet4!$A$6:$J$152,4,0)</f>
        <v>6446</v>
      </c>
      <c r="N138" s="32">
        <f>VLOOKUP(A138,Sheet4!$A$6:$J$152,5,0)</f>
        <v>3754</v>
      </c>
      <c r="O138" s="32">
        <v>1150</v>
      </c>
      <c r="P138" s="31">
        <v>0.8</v>
      </c>
      <c r="Q138" s="32">
        <f>VLOOKUP(A138,Sheet4!$A$6:$J$152,8,0)</f>
        <v>432</v>
      </c>
      <c r="R138" s="32">
        <f>VLOOKUP(A138,Sheet4!$A$6:$J$152,9,0)</f>
        <v>345</v>
      </c>
      <c r="S138" s="32">
        <f>VLOOKUP(A138,Sheet4!$A$6:$J$152,10,0)</f>
        <v>87</v>
      </c>
      <c r="T138" s="32"/>
      <c r="U138" s="32">
        <f t="shared" si="34"/>
        <v>20856</v>
      </c>
      <c r="V138" s="32">
        <f>SUM(V139)</f>
        <v>20856</v>
      </c>
      <c r="W138" s="32">
        <f>SUM(W139)</f>
        <v>7618</v>
      </c>
      <c r="X138" s="32">
        <f>SUM(X139)</f>
        <v>13238</v>
      </c>
      <c r="Y138" s="32"/>
      <c r="Z138" s="38"/>
      <c r="AA138" s="3">
        <v>1</v>
      </c>
    </row>
    <row r="139" spans="1:27" hidden="1">
      <c r="A139" s="7" t="s">
        <v>166</v>
      </c>
      <c r="B139" s="20">
        <v>615007</v>
      </c>
      <c r="C139" s="11">
        <f t="shared" si="32"/>
        <v>185813</v>
      </c>
      <c r="D139" s="11">
        <f>VLOOKUP(A139,Sheet2!$A$6:$C$212,2,0)</f>
        <v>132441</v>
      </c>
      <c r="E139" s="11">
        <f>VLOOKUP(A139,Sheet2!$A$6:$C$212,3,0)</f>
        <v>53372</v>
      </c>
      <c r="F139" s="12">
        <v>1150</v>
      </c>
      <c r="G139" s="12">
        <v>1950</v>
      </c>
      <c r="H139" s="7">
        <v>0.8</v>
      </c>
      <c r="I139" s="11">
        <f t="shared" si="33"/>
        <v>25638</v>
      </c>
      <c r="J139" s="11">
        <f t="shared" si="35"/>
        <v>20511</v>
      </c>
      <c r="K139" s="11">
        <f t="shared" si="36"/>
        <v>5127</v>
      </c>
      <c r="L139" s="11">
        <f>VLOOKUP(A139,Sheet4!$A$6:$J$152,3,0)</f>
        <v>102</v>
      </c>
      <c r="M139" s="11">
        <f>VLOOKUP(A139,Sheet4!$A$6:$J$152,4,0)</f>
        <v>6446</v>
      </c>
      <c r="N139" s="11">
        <f>VLOOKUP(A139,Sheet4!$A$6:$J$152,5,0)</f>
        <v>3754</v>
      </c>
      <c r="O139" s="11">
        <v>1150</v>
      </c>
      <c r="P139" s="11">
        <v>0.8</v>
      </c>
      <c r="Q139" s="11">
        <f>VLOOKUP(A139,Sheet4!$A$6:$J$152,8,0)</f>
        <v>432</v>
      </c>
      <c r="R139" s="11">
        <f>VLOOKUP(A139,Sheet4!$A$6:$J$152,9,0)</f>
        <v>345</v>
      </c>
      <c r="S139" s="11">
        <f>VLOOKUP(A139,Sheet4!$A$6:$J$152,10,0)</f>
        <v>87</v>
      </c>
      <c r="T139" s="11"/>
      <c r="U139" s="11">
        <f t="shared" si="34"/>
        <v>20856</v>
      </c>
      <c r="V139" s="11">
        <f>U139-Y139</f>
        <v>20856</v>
      </c>
      <c r="W139" s="11">
        <f>ROUND(417750*V139/$V$5,0)</f>
        <v>7618</v>
      </c>
      <c r="X139" s="11">
        <f>V139-W139</f>
        <v>13238</v>
      </c>
      <c r="Y139" s="11"/>
      <c r="Z139" s="39"/>
    </row>
    <row r="140" spans="1:27" hidden="1">
      <c r="A140" s="31" t="s">
        <v>167</v>
      </c>
      <c r="B140" s="31"/>
      <c r="C140" s="32">
        <f t="shared" si="32"/>
        <v>83244</v>
      </c>
      <c r="D140" s="32">
        <f>VLOOKUP(A140,Sheet2!$A$6:$C$212,2,0)</f>
        <v>61050</v>
      </c>
      <c r="E140" s="32">
        <f>VLOOKUP(A140,Sheet2!$A$6:$C$212,3,0)</f>
        <v>22194</v>
      </c>
      <c r="F140" s="33">
        <v>1150</v>
      </c>
      <c r="G140" s="33">
        <v>1950</v>
      </c>
      <c r="H140" s="31">
        <v>0.8</v>
      </c>
      <c r="I140" s="32">
        <f t="shared" si="33"/>
        <v>11349</v>
      </c>
      <c r="J140" s="32">
        <f t="shared" si="35"/>
        <v>9079</v>
      </c>
      <c r="K140" s="32">
        <f t="shared" si="36"/>
        <v>2270</v>
      </c>
      <c r="L140" s="32">
        <f>VLOOKUP(A140,Sheet4!$A$6:$J$152,3,0)</f>
        <v>1</v>
      </c>
      <c r="M140" s="32">
        <f>VLOOKUP(A140,Sheet4!$A$6:$J$152,4,0)</f>
        <v>69</v>
      </c>
      <c r="N140" s="32">
        <f>VLOOKUP(A140,Sheet4!$A$6:$J$152,5,0)</f>
        <v>31</v>
      </c>
      <c r="O140" s="32">
        <v>1150</v>
      </c>
      <c r="P140" s="31">
        <v>0.8</v>
      </c>
      <c r="Q140" s="32">
        <f>VLOOKUP(A140,Sheet4!$A$6:$J$152,8,0)</f>
        <v>4</v>
      </c>
      <c r="R140" s="32">
        <f>VLOOKUP(A140,Sheet4!$A$6:$J$152,9,0)</f>
        <v>3</v>
      </c>
      <c r="S140" s="32">
        <f>VLOOKUP(A140,Sheet4!$A$6:$J$152,10,0)</f>
        <v>1</v>
      </c>
      <c r="T140" s="32"/>
      <c r="U140" s="32">
        <f t="shared" si="34"/>
        <v>9082</v>
      </c>
      <c r="V140" s="32">
        <f>SUM(V141)</f>
        <v>9082</v>
      </c>
      <c r="W140" s="32">
        <f>SUM(W141)</f>
        <v>3317</v>
      </c>
      <c r="X140" s="32">
        <f>SUM(X141)</f>
        <v>5765</v>
      </c>
      <c r="Y140" s="32"/>
      <c r="Z140" s="38"/>
      <c r="AA140" s="3">
        <v>1</v>
      </c>
    </row>
    <row r="141" spans="1:27" hidden="1">
      <c r="A141" s="7" t="s">
        <v>167</v>
      </c>
      <c r="B141" s="20">
        <v>615010</v>
      </c>
      <c r="C141" s="11">
        <f t="shared" si="32"/>
        <v>83244</v>
      </c>
      <c r="D141" s="11">
        <f>VLOOKUP(A141,Sheet2!$A$6:$C$212,2,0)</f>
        <v>61050</v>
      </c>
      <c r="E141" s="11">
        <f>VLOOKUP(A141,Sheet2!$A$6:$C$212,3,0)</f>
        <v>22194</v>
      </c>
      <c r="F141" s="12">
        <v>1150</v>
      </c>
      <c r="G141" s="12">
        <v>1950</v>
      </c>
      <c r="H141" s="7">
        <v>0.8</v>
      </c>
      <c r="I141" s="11">
        <f t="shared" si="33"/>
        <v>11349</v>
      </c>
      <c r="J141" s="11">
        <f t="shared" si="35"/>
        <v>9079</v>
      </c>
      <c r="K141" s="11">
        <f t="shared" si="36"/>
        <v>2270</v>
      </c>
      <c r="L141" s="11">
        <f>VLOOKUP(A141,Sheet4!$A$6:$J$152,3,0)</f>
        <v>1</v>
      </c>
      <c r="M141" s="11">
        <f>VLOOKUP(A141,Sheet4!$A$6:$J$152,4,0)</f>
        <v>69</v>
      </c>
      <c r="N141" s="11">
        <f>VLOOKUP(A141,Sheet4!$A$6:$J$152,5,0)</f>
        <v>31</v>
      </c>
      <c r="O141" s="11">
        <v>1150</v>
      </c>
      <c r="P141" s="11">
        <v>0.8</v>
      </c>
      <c r="Q141" s="11">
        <f>VLOOKUP(A141,Sheet4!$A$6:$J$152,8,0)</f>
        <v>4</v>
      </c>
      <c r="R141" s="11">
        <f>VLOOKUP(A141,Sheet4!$A$6:$J$152,9,0)</f>
        <v>3</v>
      </c>
      <c r="S141" s="11">
        <f>VLOOKUP(A141,Sheet4!$A$6:$J$152,10,0)</f>
        <v>1</v>
      </c>
      <c r="T141" s="11"/>
      <c r="U141" s="11">
        <f t="shared" si="34"/>
        <v>9082</v>
      </c>
      <c r="V141" s="11">
        <f>U141-Y141</f>
        <v>9082</v>
      </c>
      <c r="W141" s="11">
        <f>ROUND(417750*V141/$V$5,0)</f>
        <v>3317</v>
      </c>
      <c r="X141" s="11">
        <f>V141-W141</f>
        <v>5765</v>
      </c>
      <c r="Y141" s="11"/>
      <c r="Z141" s="39"/>
    </row>
    <row r="142" spans="1:27" hidden="1">
      <c r="A142" s="31" t="s">
        <v>168</v>
      </c>
      <c r="B142" s="31"/>
      <c r="C142" s="32">
        <f t="shared" si="32"/>
        <v>494235</v>
      </c>
      <c r="D142" s="32">
        <f>SUM(D143:D146)</f>
        <v>345722</v>
      </c>
      <c r="E142" s="32">
        <f>SUM(E143:E146)</f>
        <v>148513</v>
      </c>
      <c r="F142" s="33">
        <v>1150</v>
      </c>
      <c r="G142" s="33">
        <v>1950</v>
      </c>
      <c r="H142" s="31" t="s">
        <v>44</v>
      </c>
      <c r="I142" s="32">
        <f t="shared" si="33"/>
        <v>68718</v>
      </c>
      <c r="J142" s="32">
        <f>SUM(J143:J146)</f>
        <v>51542</v>
      </c>
      <c r="K142" s="32">
        <f t="shared" ref="K142" si="37">SUM(K143:K146)</f>
        <v>17176</v>
      </c>
      <c r="L142" s="32">
        <f>VLOOKUP(A142,Sheet4!$A$6:$J$152,3,0)</f>
        <v>504</v>
      </c>
      <c r="M142" s="32">
        <f>VLOOKUP(A142,Sheet4!$A$6:$J$152,4,0)</f>
        <v>26182</v>
      </c>
      <c r="N142" s="32">
        <f>VLOOKUP(A142,Sheet4!$A$6:$J$152,5,0)</f>
        <v>24218</v>
      </c>
      <c r="O142" s="32">
        <v>1150</v>
      </c>
      <c r="P142" s="31" t="s">
        <v>44</v>
      </c>
      <c r="Q142" s="32">
        <f>VLOOKUP(A142,Sheet4!$A$6:$J$152,8,0)</f>
        <v>2785</v>
      </c>
      <c r="R142" s="32">
        <f>VLOOKUP(A142,Sheet4!$A$6:$J$152,9,0)</f>
        <v>2127</v>
      </c>
      <c r="S142" s="32">
        <f>VLOOKUP(A142,Sheet4!$A$6:$J$152,10,0)</f>
        <v>658</v>
      </c>
      <c r="T142" s="32">
        <v>-46</v>
      </c>
      <c r="U142" s="32">
        <f t="shared" si="34"/>
        <v>53623</v>
      </c>
      <c r="V142" s="32">
        <f>SUM(V143:V146)</f>
        <v>53623</v>
      </c>
      <c r="W142" s="32">
        <f>SUM(W143:W146)</f>
        <v>19586</v>
      </c>
      <c r="X142" s="32">
        <f>SUM(X143:X146)</f>
        <v>34037</v>
      </c>
      <c r="Y142" s="32"/>
      <c r="Z142" s="38"/>
      <c r="AA142" s="3">
        <v>1</v>
      </c>
    </row>
    <row r="143" spans="1:27" hidden="1">
      <c r="A143" s="17" t="s">
        <v>169</v>
      </c>
      <c r="B143" s="20">
        <v>616001</v>
      </c>
      <c r="C143" s="11">
        <f t="shared" si="32"/>
        <v>69900</v>
      </c>
      <c r="D143" s="11">
        <f>VLOOKUP(A143,Sheet2!$A$6:$C$212,2,0)</f>
        <v>45945</v>
      </c>
      <c r="E143" s="11">
        <f>VLOOKUP(A143,Sheet2!$A$6:$C$212,3,0)</f>
        <v>23955</v>
      </c>
      <c r="F143" s="12">
        <v>1150</v>
      </c>
      <c r="G143" s="12">
        <v>1950</v>
      </c>
      <c r="H143" s="7">
        <v>0.6</v>
      </c>
      <c r="I143" s="11">
        <f t="shared" si="33"/>
        <v>9955</v>
      </c>
      <c r="J143" s="11">
        <f t="shared" si="35"/>
        <v>5973</v>
      </c>
      <c r="K143" s="11">
        <f t="shared" si="36"/>
        <v>3982</v>
      </c>
      <c r="L143" s="11">
        <v>0</v>
      </c>
      <c r="M143" s="11">
        <v>0</v>
      </c>
      <c r="N143" s="11">
        <v>0</v>
      </c>
      <c r="O143" s="11">
        <v>1150</v>
      </c>
      <c r="P143" s="11">
        <v>0.6</v>
      </c>
      <c r="Q143" s="11">
        <v>0</v>
      </c>
      <c r="R143" s="11">
        <v>0</v>
      </c>
      <c r="S143" s="11">
        <v>0</v>
      </c>
      <c r="T143" s="11">
        <v>-46</v>
      </c>
      <c r="U143" s="11">
        <f t="shared" si="34"/>
        <v>5927</v>
      </c>
      <c r="V143" s="11">
        <f>U143-Y143</f>
        <v>5927</v>
      </c>
      <c r="W143" s="11">
        <f>ROUND(417750*V143/$V$5,0)</f>
        <v>2165</v>
      </c>
      <c r="X143" s="11">
        <f>V143-W143</f>
        <v>3762</v>
      </c>
      <c r="Y143" s="11"/>
      <c r="Z143" s="39"/>
    </row>
    <row r="144" spans="1:27" hidden="1">
      <c r="A144" s="7" t="s">
        <v>170</v>
      </c>
      <c r="B144" s="20">
        <v>616002</v>
      </c>
      <c r="C144" s="11">
        <f t="shared" si="32"/>
        <v>52549</v>
      </c>
      <c r="D144" s="11">
        <f>VLOOKUP(A144,Sheet2!$A$6:$C$212,2,0)</f>
        <v>37952</v>
      </c>
      <c r="E144" s="11">
        <f>VLOOKUP(A144,Sheet2!$A$6:$C$212,3,0)</f>
        <v>14597</v>
      </c>
      <c r="F144" s="12">
        <v>1150</v>
      </c>
      <c r="G144" s="12">
        <v>1950</v>
      </c>
      <c r="H144" s="7">
        <v>0.6</v>
      </c>
      <c r="I144" s="11">
        <f t="shared" si="33"/>
        <v>7211</v>
      </c>
      <c r="J144" s="11">
        <f t="shared" si="35"/>
        <v>4327</v>
      </c>
      <c r="K144" s="11">
        <f t="shared" si="36"/>
        <v>2884</v>
      </c>
      <c r="L144" s="11">
        <f>VLOOKUP(A144,Sheet4!$A$6:$J$152,3,0)</f>
        <v>84</v>
      </c>
      <c r="M144" s="11">
        <f>VLOOKUP(A144,Sheet4!$A$6:$J$152,4,0)</f>
        <v>4017</v>
      </c>
      <c r="N144" s="11">
        <f>VLOOKUP(A144,Sheet4!$A$6:$J$152,5,0)</f>
        <v>4383</v>
      </c>
      <c r="O144" s="11">
        <v>1150</v>
      </c>
      <c r="P144" s="11">
        <v>0.6</v>
      </c>
      <c r="Q144" s="11">
        <f>VLOOKUP(A144,Sheet4!$A$6:$J$152,8,0)</f>
        <v>504</v>
      </c>
      <c r="R144" s="11">
        <f>VLOOKUP(A144,Sheet4!$A$6:$J$152,9,0)</f>
        <v>302</v>
      </c>
      <c r="S144" s="11">
        <f>VLOOKUP(A144,Sheet4!$A$6:$J$152,10,0)</f>
        <v>202</v>
      </c>
      <c r="T144" s="11"/>
      <c r="U144" s="11">
        <f t="shared" si="34"/>
        <v>4629</v>
      </c>
      <c r="V144" s="11">
        <f>U144-Y144</f>
        <v>4629</v>
      </c>
      <c r="W144" s="11">
        <f>ROUND(417750*V144/$V$5,0)</f>
        <v>1691</v>
      </c>
      <c r="X144" s="11">
        <f>V144-W144</f>
        <v>2938</v>
      </c>
      <c r="Y144" s="11"/>
      <c r="Z144" s="39"/>
    </row>
    <row r="145" spans="1:27" hidden="1">
      <c r="A145" s="7" t="s">
        <v>171</v>
      </c>
      <c r="B145" s="20">
        <v>616004</v>
      </c>
      <c r="C145" s="11">
        <f t="shared" si="32"/>
        <v>161832</v>
      </c>
      <c r="D145" s="11">
        <f>VLOOKUP(A145,Sheet2!$A$6:$C$212,2,0)</f>
        <v>112340</v>
      </c>
      <c r="E145" s="11">
        <f>VLOOKUP(A145,Sheet2!$A$6:$C$212,3,0)</f>
        <v>49492</v>
      </c>
      <c r="F145" s="12">
        <v>1150</v>
      </c>
      <c r="G145" s="12">
        <v>1950</v>
      </c>
      <c r="H145" s="7">
        <v>0.8</v>
      </c>
      <c r="I145" s="11">
        <f t="shared" si="33"/>
        <v>22570</v>
      </c>
      <c r="J145" s="11">
        <f t="shared" si="35"/>
        <v>18056</v>
      </c>
      <c r="K145" s="11">
        <f t="shared" si="36"/>
        <v>4514</v>
      </c>
      <c r="L145" s="11">
        <f>VLOOKUP(A145,Sheet4!$A$6:$J$152,3,0)</f>
        <v>231</v>
      </c>
      <c r="M145" s="11">
        <f>VLOOKUP(A145,Sheet4!$A$6:$J$152,4,0)</f>
        <v>11079</v>
      </c>
      <c r="N145" s="11">
        <f>VLOOKUP(A145,Sheet4!$A$6:$J$152,5,0)</f>
        <v>12021</v>
      </c>
      <c r="O145" s="11">
        <v>1150</v>
      </c>
      <c r="P145" s="11">
        <v>0.8</v>
      </c>
      <c r="Q145" s="11">
        <f>VLOOKUP(A145,Sheet4!$A$6:$J$152,8,0)</f>
        <v>1382</v>
      </c>
      <c r="R145" s="11">
        <f>VLOOKUP(A145,Sheet4!$A$6:$J$152,9,0)</f>
        <v>1106</v>
      </c>
      <c r="S145" s="11">
        <f>VLOOKUP(A145,Sheet4!$A$6:$J$152,10,0)</f>
        <v>276</v>
      </c>
      <c r="T145" s="11"/>
      <c r="U145" s="11">
        <f t="shared" si="34"/>
        <v>19162</v>
      </c>
      <c r="V145" s="11">
        <f>U145-Y145</f>
        <v>19162</v>
      </c>
      <c r="W145" s="11">
        <f>ROUND(417750*V145/$V$5,0)</f>
        <v>6999</v>
      </c>
      <c r="X145" s="11">
        <f>V145-W145</f>
        <v>12163</v>
      </c>
      <c r="Y145" s="11"/>
      <c r="Z145" s="39"/>
    </row>
    <row r="146" spans="1:27" ht="28.5" hidden="1">
      <c r="A146" s="7" t="s">
        <v>172</v>
      </c>
      <c r="B146" s="20">
        <v>616007</v>
      </c>
      <c r="C146" s="11">
        <f t="shared" si="32"/>
        <v>209954</v>
      </c>
      <c r="D146" s="11">
        <f>VLOOKUP(A146,Sheet2!$A$6:$C$212,2,0)</f>
        <v>149485</v>
      </c>
      <c r="E146" s="11">
        <f>VLOOKUP(A146,Sheet2!$A$6:$C$212,3,0)</f>
        <v>60469</v>
      </c>
      <c r="F146" s="12">
        <v>1150</v>
      </c>
      <c r="G146" s="12">
        <v>1950</v>
      </c>
      <c r="H146" s="7">
        <v>0.8</v>
      </c>
      <c r="I146" s="11">
        <f t="shared" si="33"/>
        <v>28982</v>
      </c>
      <c r="J146" s="11">
        <f t="shared" si="35"/>
        <v>23186</v>
      </c>
      <c r="K146" s="11">
        <f t="shared" si="36"/>
        <v>5796</v>
      </c>
      <c r="L146" s="11">
        <f>VLOOKUP(A146,Sheet4!$A$6:$J$152,3,0)</f>
        <v>189</v>
      </c>
      <c r="M146" s="11">
        <f>VLOOKUP(A146,Sheet4!$A$6:$J$152,4,0)</f>
        <v>11086</v>
      </c>
      <c r="N146" s="11">
        <f>VLOOKUP(A146,Sheet4!$A$6:$J$152,5,0)</f>
        <v>7814</v>
      </c>
      <c r="O146" s="11">
        <v>1150</v>
      </c>
      <c r="P146" s="11">
        <v>0.8</v>
      </c>
      <c r="Q146" s="11">
        <f>VLOOKUP(A146,Sheet4!$A$6:$J$152,8,0)</f>
        <v>899</v>
      </c>
      <c r="R146" s="11">
        <f>VLOOKUP(A146,Sheet4!$A$6:$J$152,9,0)</f>
        <v>719</v>
      </c>
      <c r="S146" s="11">
        <f>VLOOKUP(A146,Sheet4!$A$6:$J$152,10,0)</f>
        <v>180</v>
      </c>
      <c r="T146" s="11"/>
      <c r="U146" s="11">
        <f t="shared" si="34"/>
        <v>23905</v>
      </c>
      <c r="V146" s="11">
        <f>U146-Y146</f>
        <v>23905</v>
      </c>
      <c r="W146" s="11">
        <f>ROUND(417750*V146/$V$5,0)</f>
        <v>8731</v>
      </c>
      <c r="X146" s="11">
        <f>V146-W146</f>
        <v>15174</v>
      </c>
      <c r="Y146" s="11"/>
      <c r="Z146" s="39" t="s">
        <v>173</v>
      </c>
    </row>
    <row r="147" spans="1:27" hidden="1">
      <c r="A147" s="31" t="s">
        <v>174</v>
      </c>
      <c r="B147" s="31"/>
      <c r="C147" s="32">
        <f t="shared" si="32"/>
        <v>211371</v>
      </c>
      <c r="D147" s="32">
        <f>VLOOKUP(A147,Sheet2!$A$6:$C$212,2,0)</f>
        <v>146916</v>
      </c>
      <c r="E147" s="32">
        <f>VLOOKUP(A147,Sheet2!$A$6:$C$212,3,0)</f>
        <v>64455</v>
      </c>
      <c r="F147" s="33">
        <v>1150</v>
      </c>
      <c r="G147" s="33">
        <v>1950</v>
      </c>
      <c r="H147" s="31">
        <v>0.8</v>
      </c>
      <c r="I147" s="32">
        <f t="shared" si="33"/>
        <v>29464</v>
      </c>
      <c r="J147" s="32">
        <f t="shared" si="35"/>
        <v>23571</v>
      </c>
      <c r="K147" s="32">
        <f t="shared" si="36"/>
        <v>5893</v>
      </c>
      <c r="L147" s="32">
        <f>VLOOKUP(A147,Sheet4!$A$6:$J$152,3,0)</f>
        <v>167</v>
      </c>
      <c r="M147" s="32">
        <f>VLOOKUP(A147,Sheet4!$A$6:$J$152,4,0)</f>
        <v>9313</v>
      </c>
      <c r="N147" s="32">
        <f>VLOOKUP(A147,Sheet4!$A$6:$J$152,5,0)</f>
        <v>7387</v>
      </c>
      <c r="O147" s="32">
        <v>1150</v>
      </c>
      <c r="P147" s="31">
        <v>0.8</v>
      </c>
      <c r="Q147" s="32">
        <f>VLOOKUP(A147,Sheet4!$A$6:$J$152,8,0)</f>
        <v>850</v>
      </c>
      <c r="R147" s="32">
        <f>VLOOKUP(A147,Sheet4!$A$6:$J$152,9,0)</f>
        <v>680</v>
      </c>
      <c r="S147" s="32">
        <f>VLOOKUP(A147,Sheet4!$A$6:$J$152,10,0)</f>
        <v>170</v>
      </c>
      <c r="T147" s="32"/>
      <c r="U147" s="32">
        <f t="shared" si="34"/>
        <v>24251</v>
      </c>
      <c r="V147" s="32">
        <f>SUM(V148)</f>
        <v>24251</v>
      </c>
      <c r="W147" s="32">
        <f>SUM(W148)</f>
        <v>8858</v>
      </c>
      <c r="X147" s="32">
        <f>SUM(X148)</f>
        <v>15393</v>
      </c>
      <c r="Y147" s="32"/>
      <c r="Z147" s="38"/>
      <c r="AA147" s="3">
        <v>1</v>
      </c>
    </row>
    <row r="148" spans="1:27" hidden="1">
      <c r="A148" s="7" t="s">
        <v>174</v>
      </c>
      <c r="B148" s="20">
        <v>616006</v>
      </c>
      <c r="C148" s="11">
        <f t="shared" si="32"/>
        <v>211371</v>
      </c>
      <c r="D148" s="11">
        <f>VLOOKUP(A148,Sheet2!$A$6:$C$212,2,0)</f>
        <v>146916</v>
      </c>
      <c r="E148" s="11">
        <f>VLOOKUP(A148,Sheet2!$A$6:$C$212,3,0)</f>
        <v>64455</v>
      </c>
      <c r="F148" s="12">
        <v>1150</v>
      </c>
      <c r="G148" s="12">
        <v>1950</v>
      </c>
      <c r="H148" s="7">
        <v>0.8</v>
      </c>
      <c r="I148" s="11">
        <f t="shared" si="33"/>
        <v>29464</v>
      </c>
      <c r="J148" s="11">
        <f t="shared" si="35"/>
        <v>23571</v>
      </c>
      <c r="K148" s="11">
        <f t="shared" si="36"/>
        <v>5893</v>
      </c>
      <c r="L148" s="11">
        <f>VLOOKUP(A148,Sheet4!$A$6:$J$152,3,0)</f>
        <v>167</v>
      </c>
      <c r="M148" s="11">
        <f>VLOOKUP(A148,Sheet4!$A$6:$J$152,4,0)</f>
        <v>9313</v>
      </c>
      <c r="N148" s="11">
        <f>VLOOKUP(A148,Sheet4!$A$6:$J$152,5,0)</f>
        <v>7387</v>
      </c>
      <c r="O148" s="11">
        <v>1150</v>
      </c>
      <c r="P148" s="11">
        <v>0.8</v>
      </c>
      <c r="Q148" s="11">
        <f>VLOOKUP(A148,Sheet4!$A$6:$J$152,8,0)</f>
        <v>850</v>
      </c>
      <c r="R148" s="11">
        <f>VLOOKUP(A148,Sheet4!$A$6:$J$152,9,0)</f>
        <v>680</v>
      </c>
      <c r="S148" s="11">
        <f>VLOOKUP(A148,Sheet4!$A$6:$J$152,10,0)</f>
        <v>170</v>
      </c>
      <c r="T148" s="11"/>
      <c r="U148" s="11">
        <f t="shared" si="34"/>
        <v>24251</v>
      </c>
      <c r="V148" s="11">
        <f>U148-Y148</f>
        <v>24251</v>
      </c>
      <c r="W148" s="11">
        <f>ROUND(417750*V148/$V$5,0)</f>
        <v>8858</v>
      </c>
      <c r="X148" s="11">
        <f>V148-W148</f>
        <v>15393</v>
      </c>
      <c r="Y148" s="11"/>
      <c r="Z148" s="39"/>
    </row>
    <row r="149" spans="1:27" hidden="1">
      <c r="A149" s="31" t="s">
        <v>175</v>
      </c>
      <c r="B149" s="31"/>
      <c r="C149" s="32">
        <f t="shared" si="32"/>
        <v>192735</v>
      </c>
      <c r="D149" s="32">
        <f>VLOOKUP(A149,Sheet2!$A$6:$C$212,2,0)</f>
        <v>128212</v>
      </c>
      <c r="E149" s="32">
        <f>VLOOKUP(A149,Sheet2!$A$6:$C$212,3,0)</f>
        <v>64523</v>
      </c>
      <c r="F149" s="33">
        <v>1150</v>
      </c>
      <c r="G149" s="33">
        <v>1950</v>
      </c>
      <c r="H149" s="31">
        <v>0.8</v>
      </c>
      <c r="I149" s="32">
        <f t="shared" si="33"/>
        <v>27326</v>
      </c>
      <c r="J149" s="32">
        <f t="shared" si="35"/>
        <v>21861</v>
      </c>
      <c r="K149" s="32">
        <f t="shared" si="36"/>
        <v>5465</v>
      </c>
      <c r="L149" s="32">
        <f>VLOOKUP(A149,Sheet4!$A$6:$J$152,3,0)</f>
        <v>271</v>
      </c>
      <c r="M149" s="32">
        <f>VLOOKUP(A149,Sheet4!$A$6:$J$152,4,0)</f>
        <v>14794</v>
      </c>
      <c r="N149" s="32">
        <f>VLOOKUP(A149,Sheet4!$A$6:$J$152,5,0)</f>
        <v>12306</v>
      </c>
      <c r="O149" s="32">
        <v>1150</v>
      </c>
      <c r="P149" s="31">
        <v>0.8</v>
      </c>
      <c r="Q149" s="32">
        <f>VLOOKUP(A149,Sheet4!$A$6:$J$152,8,0)</f>
        <v>1415</v>
      </c>
      <c r="R149" s="32">
        <f>VLOOKUP(A149,Sheet4!$A$6:$J$152,9,0)</f>
        <v>1132</v>
      </c>
      <c r="S149" s="32">
        <f>VLOOKUP(A149,Sheet4!$A$6:$J$152,10,0)</f>
        <v>283</v>
      </c>
      <c r="T149" s="32"/>
      <c r="U149" s="32">
        <f t="shared" si="34"/>
        <v>22993</v>
      </c>
      <c r="V149" s="32">
        <f>SUM(V150)</f>
        <v>22993</v>
      </c>
      <c r="W149" s="32">
        <f>SUM(W150)</f>
        <v>8398</v>
      </c>
      <c r="X149" s="32">
        <f>SUM(X150)</f>
        <v>14595</v>
      </c>
      <c r="Y149" s="32"/>
      <c r="Z149" s="38"/>
      <c r="AA149" s="3">
        <v>1</v>
      </c>
    </row>
    <row r="150" spans="1:27" hidden="1">
      <c r="A150" s="7" t="s">
        <v>175</v>
      </c>
      <c r="B150" s="20">
        <v>616005</v>
      </c>
      <c r="C150" s="11">
        <f t="shared" si="32"/>
        <v>192735</v>
      </c>
      <c r="D150" s="11">
        <f>VLOOKUP(A150,Sheet2!$A$6:$C$212,2,0)</f>
        <v>128212</v>
      </c>
      <c r="E150" s="11">
        <f>VLOOKUP(A150,Sheet2!$A$6:$C$212,3,0)</f>
        <v>64523</v>
      </c>
      <c r="F150" s="12">
        <v>1150</v>
      </c>
      <c r="G150" s="12">
        <v>1950</v>
      </c>
      <c r="H150" s="7">
        <v>0.8</v>
      </c>
      <c r="I150" s="11">
        <f t="shared" si="33"/>
        <v>27326</v>
      </c>
      <c r="J150" s="11">
        <f t="shared" si="35"/>
        <v>21861</v>
      </c>
      <c r="K150" s="11">
        <f t="shared" si="36"/>
        <v>5465</v>
      </c>
      <c r="L150" s="11">
        <f>VLOOKUP(A150,Sheet4!$A$6:$J$152,3,0)</f>
        <v>271</v>
      </c>
      <c r="M150" s="11">
        <f>VLOOKUP(A150,Sheet4!$A$6:$J$152,4,0)</f>
        <v>14794</v>
      </c>
      <c r="N150" s="11">
        <f>VLOOKUP(A150,Sheet4!$A$6:$J$152,5,0)</f>
        <v>12306</v>
      </c>
      <c r="O150" s="11">
        <v>1150</v>
      </c>
      <c r="P150" s="11">
        <v>0.8</v>
      </c>
      <c r="Q150" s="11">
        <f>VLOOKUP(A150,Sheet4!$A$6:$J$152,8,0)</f>
        <v>1415</v>
      </c>
      <c r="R150" s="11">
        <f>VLOOKUP(A150,Sheet4!$A$6:$J$152,9,0)</f>
        <v>1132</v>
      </c>
      <c r="S150" s="11">
        <f>VLOOKUP(A150,Sheet4!$A$6:$J$152,10,0)</f>
        <v>283</v>
      </c>
      <c r="T150" s="11"/>
      <c r="U150" s="11">
        <f t="shared" si="34"/>
        <v>22993</v>
      </c>
      <c r="V150" s="11">
        <f>U150-Y150</f>
        <v>22993</v>
      </c>
      <c r="W150" s="11">
        <f>ROUND(417750*V150/$V$5,0)</f>
        <v>8398</v>
      </c>
      <c r="X150" s="11">
        <f>V150-W150</f>
        <v>14595</v>
      </c>
      <c r="Y150" s="11"/>
      <c r="Z150" s="39"/>
    </row>
    <row r="151" spans="1:27" hidden="1">
      <c r="A151" s="31" t="s">
        <v>176</v>
      </c>
      <c r="B151" s="31"/>
      <c r="C151" s="32">
        <f t="shared" si="32"/>
        <v>239956</v>
      </c>
      <c r="D151" s="32">
        <f>SUM(D152:D156)</f>
        <v>174895</v>
      </c>
      <c r="E151" s="32">
        <f>SUM(E152:E156)</f>
        <v>65061</v>
      </c>
      <c r="F151" s="33">
        <v>1150</v>
      </c>
      <c r="G151" s="33">
        <v>1950</v>
      </c>
      <c r="H151" s="31" t="s">
        <v>44</v>
      </c>
      <c r="I151" s="32">
        <f t="shared" si="33"/>
        <v>32800</v>
      </c>
      <c r="J151" s="32">
        <f>SUM(J152:J156)</f>
        <v>23964</v>
      </c>
      <c r="K151" s="32">
        <f t="shared" si="36"/>
        <v>8836</v>
      </c>
      <c r="L151" s="32">
        <f>VLOOKUP(A151,Sheet4!$A$6:$J$152,3,0)</f>
        <v>48</v>
      </c>
      <c r="M151" s="32">
        <f>VLOOKUP(A151,Sheet4!$A$6:$J$152,4,0)</f>
        <v>2123</v>
      </c>
      <c r="N151" s="32">
        <f>VLOOKUP(A151,Sheet4!$A$6:$J$152,5,0)</f>
        <v>2677</v>
      </c>
      <c r="O151" s="32">
        <v>1150</v>
      </c>
      <c r="P151" s="31" t="s">
        <v>44</v>
      </c>
      <c r="Q151" s="32">
        <f>VLOOKUP(A151,Sheet4!$A$6:$J$152,8,0)</f>
        <v>308</v>
      </c>
      <c r="R151" s="32">
        <f>VLOOKUP(A151,Sheet4!$A$6:$J$152,9,0)</f>
        <v>240</v>
      </c>
      <c r="S151" s="32">
        <f>VLOOKUP(A151,Sheet4!$A$6:$J$152,10,0)</f>
        <v>68</v>
      </c>
      <c r="T151" s="32"/>
      <c r="U151" s="32">
        <f t="shared" si="34"/>
        <v>24204</v>
      </c>
      <c r="V151" s="32">
        <f>SUM(V152:V156)</f>
        <v>24204</v>
      </c>
      <c r="W151" s="32">
        <f>SUM(W152:W156)</f>
        <v>8840</v>
      </c>
      <c r="X151" s="32">
        <f>SUM(X152:X156)</f>
        <v>15364</v>
      </c>
      <c r="Y151" s="32"/>
      <c r="Z151" s="38"/>
      <c r="AA151" s="3">
        <v>1</v>
      </c>
    </row>
    <row r="152" spans="1:27" hidden="1">
      <c r="A152" s="17" t="s">
        <v>177</v>
      </c>
      <c r="B152" s="20">
        <v>617001</v>
      </c>
      <c r="C152" s="11">
        <f t="shared" si="32"/>
        <v>0</v>
      </c>
      <c r="D152" s="11">
        <f>VLOOKUP(A152,Sheet2!$A$6:$C$212,2,0)</f>
        <v>0</v>
      </c>
      <c r="E152" s="11">
        <f>VLOOKUP(A152,Sheet2!$A$6:$C$212,3,0)</f>
        <v>0</v>
      </c>
      <c r="F152" s="12">
        <v>1150</v>
      </c>
      <c r="G152" s="12">
        <v>1950</v>
      </c>
      <c r="H152" s="7">
        <v>0.6</v>
      </c>
      <c r="I152" s="11">
        <f t="shared" si="33"/>
        <v>0</v>
      </c>
      <c r="J152" s="11">
        <f t="shared" si="35"/>
        <v>0</v>
      </c>
      <c r="K152" s="11">
        <f t="shared" si="36"/>
        <v>0</v>
      </c>
      <c r="L152" s="11">
        <v>0</v>
      </c>
      <c r="M152" s="11">
        <v>0</v>
      </c>
      <c r="N152" s="11">
        <v>0</v>
      </c>
      <c r="O152" s="11">
        <v>1150</v>
      </c>
      <c r="P152" s="11">
        <v>0.6</v>
      </c>
      <c r="Q152" s="11">
        <v>0</v>
      </c>
      <c r="R152" s="11">
        <v>0</v>
      </c>
      <c r="S152" s="11">
        <v>0</v>
      </c>
      <c r="T152" s="11"/>
      <c r="U152" s="11">
        <f t="shared" si="34"/>
        <v>0</v>
      </c>
      <c r="V152" s="11">
        <f>U152-Y152</f>
        <v>0</v>
      </c>
      <c r="W152" s="11">
        <f>ROUND(417750*V152/$V$5,0)</f>
        <v>0</v>
      </c>
      <c r="X152" s="11">
        <f>V152-W152</f>
        <v>0</v>
      </c>
      <c r="Y152" s="11"/>
      <c r="Z152" s="39"/>
    </row>
    <row r="153" spans="1:27" hidden="1">
      <c r="A153" s="7" t="s">
        <v>178</v>
      </c>
      <c r="B153" s="20">
        <v>617002</v>
      </c>
      <c r="C153" s="11">
        <f t="shared" si="32"/>
        <v>61747</v>
      </c>
      <c r="D153" s="11">
        <f>VLOOKUP(A153,Sheet2!$A$6:$C$212,2,0)</f>
        <v>43658</v>
      </c>
      <c r="E153" s="11">
        <f>VLOOKUP(A153,Sheet2!$A$6:$C$212,3,0)</f>
        <v>18089</v>
      </c>
      <c r="F153" s="12">
        <v>1150</v>
      </c>
      <c r="G153" s="12">
        <v>1950</v>
      </c>
      <c r="H153" s="7">
        <v>0.6</v>
      </c>
      <c r="I153" s="11">
        <f t="shared" si="33"/>
        <v>8548</v>
      </c>
      <c r="J153" s="11">
        <f t="shared" si="35"/>
        <v>5129</v>
      </c>
      <c r="K153" s="11">
        <f t="shared" si="36"/>
        <v>3419</v>
      </c>
      <c r="L153" s="11">
        <v>0</v>
      </c>
      <c r="M153" s="11">
        <v>0</v>
      </c>
      <c r="N153" s="11">
        <v>0</v>
      </c>
      <c r="O153" s="11">
        <v>1150</v>
      </c>
      <c r="P153" s="11">
        <v>0.6</v>
      </c>
      <c r="Q153" s="11">
        <v>0</v>
      </c>
      <c r="R153" s="11">
        <v>0</v>
      </c>
      <c r="S153" s="11">
        <v>0</v>
      </c>
      <c r="T153" s="11"/>
      <c r="U153" s="11">
        <f t="shared" si="34"/>
        <v>5129</v>
      </c>
      <c r="V153" s="11">
        <f>U153-Y153</f>
        <v>5129</v>
      </c>
      <c r="W153" s="11">
        <f>ROUND(417750*V153/$V$5,0)</f>
        <v>1873</v>
      </c>
      <c r="X153" s="11">
        <f>V153-W153</f>
        <v>3256</v>
      </c>
      <c r="Y153" s="11"/>
      <c r="Z153" s="39"/>
    </row>
    <row r="154" spans="1:27" hidden="1">
      <c r="A154" s="7" t="s">
        <v>179</v>
      </c>
      <c r="B154" s="20">
        <v>617003</v>
      </c>
      <c r="C154" s="11">
        <f t="shared" si="32"/>
        <v>20890</v>
      </c>
      <c r="D154" s="11">
        <f>VLOOKUP(A154,Sheet2!$A$6:$C$212,2,0)</f>
        <v>15555</v>
      </c>
      <c r="E154" s="11">
        <f>VLOOKUP(A154,Sheet2!$A$6:$C$212,3,0)</f>
        <v>5335</v>
      </c>
      <c r="F154" s="12">
        <v>1150</v>
      </c>
      <c r="G154" s="12">
        <v>1950</v>
      </c>
      <c r="H154" s="7">
        <v>0.6</v>
      </c>
      <c r="I154" s="11">
        <f t="shared" si="33"/>
        <v>2829</v>
      </c>
      <c r="J154" s="11">
        <f t="shared" si="35"/>
        <v>1697</v>
      </c>
      <c r="K154" s="11">
        <f t="shared" si="36"/>
        <v>1132</v>
      </c>
      <c r="L154" s="11">
        <f>VLOOKUP(A154,Sheet4!$A$6:$J$152,3,0)</f>
        <v>5</v>
      </c>
      <c r="M154" s="11">
        <f>VLOOKUP(A154,Sheet4!$A$6:$J$152,4,0)</f>
        <v>212</v>
      </c>
      <c r="N154" s="11">
        <f>VLOOKUP(A154,Sheet4!$A$6:$J$152,5,0)</f>
        <v>288</v>
      </c>
      <c r="O154" s="11">
        <v>1150</v>
      </c>
      <c r="P154" s="11">
        <v>0.6</v>
      </c>
      <c r="Q154" s="11">
        <f>VLOOKUP(A154,Sheet4!$A$6:$J$152,8,0)</f>
        <v>33</v>
      </c>
      <c r="R154" s="11">
        <f>VLOOKUP(A154,Sheet4!$A$6:$J$152,9,0)</f>
        <v>20</v>
      </c>
      <c r="S154" s="11">
        <f>VLOOKUP(A154,Sheet4!$A$6:$J$152,10,0)</f>
        <v>13</v>
      </c>
      <c r="T154" s="11"/>
      <c r="U154" s="11">
        <f t="shared" si="34"/>
        <v>1717</v>
      </c>
      <c r="V154" s="11">
        <f>U154-Y154</f>
        <v>1717</v>
      </c>
      <c r="W154" s="11">
        <f>ROUND(417750*V154/$V$5,0)</f>
        <v>627</v>
      </c>
      <c r="X154" s="11">
        <f>V154-W154</f>
        <v>1090</v>
      </c>
      <c r="Y154" s="11"/>
      <c r="Z154" s="39"/>
    </row>
    <row r="155" spans="1:27" hidden="1">
      <c r="A155" s="7" t="s">
        <v>180</v>
      </c>
      <c r="B155" s="20">
        <v>617004</v>
      </c>
      <c r="C155" s="11">
        <f t="shared" si="32"/>
        <v>74477</v>
      </c>
      <c r="D155" s="11">
        <f>VLOOKUP(A155,Sheet2!$A$6:$C$212,2,0)</f>
        <v>54850</v>
      </c>
      <c r="E155" s="11">
        <f>VLOOKUP(A155,Sheet2!$A$6:$C$212,3,0)</f>
        <v>19627</v>
      </c>
      <c r="F155" s="12">
        <v>1150</v>
      </c>
      <c r="G155" s="12">
        <v>1950</v>
      </c>
      <c r="H155" s="7">
        <v>0.8</v>
      </c>
      <c r="I155" s="11">
        <f t="shared" si="33"/>
        <v>10135</v>
      </c>
      <c r="J155" s="11">
        <f t="shared" si="35"/>
        <v>8108</v>
      </c>
      <c r="K155" s="11">
        <f t="shared" si="36"/>
        <v>2027</v>
      </c>
      <c r="L155" s="11">
        <f>VLOOKUP(A155,Sheet4!$A$6:$J$152,3,0)</f>
        <v>17</v>
      </c>
      <c r="M155" s="11">
        <f>VLOOKUP(A155,Sheet4!$A$6:$J$152,4,0)</f>
        <v>465</v>
      </c>
      <c r="N155" s="11">
        <f>VLOOKUP(A155,Sheet4!$A$6:$J$152,5,0)</f>
        <v>1235</v>
      </c>
      <c r="O155" s="11">
        <v>1150</v>
      </c>
      <c r="P155" s="11">
        <v>0.8</v>
      </c>
      <c r="Q155" s="11">
        <f>VLOOKUP(A155,Sheet4!$A$6:$J$152,8,0)</f>
        <v>142</v>
      </c>
      <c r="R155" s="11">
        <f>VLOOKUP(A155,Sheet4!$A$6:$J$152,9,0)</f>
        <v>114</v>
      </c>
      <c r="S155" s="11">
        <f>VLOOKUP(A155,Sheet4!$A$6:$J$152,10,0)</f>
        <v>28</v>
      </c>
      <c r="T155" s="11"/>
      <c r="U155" s="11">
        <f t="shared" si="34"/>
        <v>8222</v>
      </c>
      <c r="V155" s="11">
        <f>U155-Y155</f>
        <v>8222</v>
      </c>
      <c r="W155" s="11">
        <f>ROUND(417750*V155/$V$5,0)</f>
        <v>3003</v>
      </c>
      <c r="X155" s="11">
        <f>V155-W155</f>
        <v>5219</v>
      </c>
      <c r="Y155" s="11"/>
      <c r="Z155" s="39" t="s">
        <v>181</v>
      </c>
    </row>
    <row r="156" spans="1:27" hidden="1">
      <c r="A156" s="7" t="s">
        <v>182</v>
      </c>
      <c r="B156" s="20">
        <v>617005</v>
      </c>
      <c r="C156" s="11">
        <f t="shared" si="32"/>
        <v>82842</v>
      </c>
      <c r="D156" s="11">
        <f>VLOOKUP(A156,Sheet2!$A$6:$C$212,2,0)</f>
        <v>60832</v>
      </c>
      <c r="E156" s="11">
        <f>VLOOKUP(A156,Sheet2!$A$6:$C$212,3,0)</f>
        <v>22010</v>
      </c>
      <c r="F156" s="12">
        <v>1150</v>
      </c>
      <c r="G156" s="12">
        <v>1950</v>
      </c>
      <c r="H156" s="7">
        <v>0.8</v>
      </c>
      <c r="I156" s="11">
        <f t="shared" si="33"/>
        <v>11288</v>
      </c>
      <c r="J156" s="11">
        <f t="shared" si="35"/>
        <v>9030</v>
      </c>
      <c r="K156" s="11">
        <f t="shared" si="36"/>
        <v>2258</v>
      </c>
      <c r="L156" s="11">
        <f>VLOOKUP(A156,Sheet4!$A$6:$J$152,3,0)</f>
        <v>26</v>
      </c>
      <c r="M156" s="11">
        <f>VLOOKUP(A156,Sheet4!$A$6:$J$152,4,0)</f>
        <v>1446</v>
      </c>
      <c r="N156" s="11">
        <f>VLOOKUP(A156,Sheet4!$A$6:$J$152,5,0)</f>
        <v>1154</v>
      </c>
      <c r="O156" s="11">
        <v>1150</v>
      </c>
      <c r="P156" s="11">
        <v>0.8</v>
      </c>
      <c r="Q156" s="11">
        <f>VLOOKUP(A156,Sheet4!$A$6:$J$152,8,0)</f>
        <v>133</v>
      </c>
      <c r="R156" s="11">
        <f>VLOOKUP(A156,Sheet4!$A$6:$J$152,9,0)</f>
        <v>106</v>
      </c>
      <c r="S156" s="11">
        <f>VLOOKUP(A156,Sheet4!$A$6:$J$152,10,0)</f>
        <v>27</v>
      </c>
      <c r="T156" s="11"/>
      <c r="U156" s="11">
        <f t="shared" si="34"/>
        <v>9136</v>
      </c>
      <c r="V156" s="11">
        <f>U156-Y156</f>
        <v>9136</v>
      </c>
      <c r="W156" s="11">
        <f>ROUND(417750*V156/$V$5,0)</f>
        <v>3337</v>
      </c>
      <c r="X156" s="11">
        <f>V156-W156</f>
        <v>5799</v>
      </c>
      <c r="Y156" s="11"/>
      <c r="Z156" s="39"/>
    </row>
    <row r="157" spans="1:27" hidden="1">
      <c r="A157" s="31" t="s">
        <v>183</v>
      </c>
      <c r="B157" s="31"/>
      <c r="C157" s="32">
        <f t="shared" si="32"/>
        <v>50287</v>
      </c>
      <c r="D157" s="32">
        <f>VLOOKUP(A157,Sheet2!$A$6:$C$212,2,0)</f>
        <v>36838</v>
      </c>
      <c r="E157" s="32">
        <f>VLOOKUP(A157,Sheet2!$A$6:$C$212,3,0)</f>
        <v>13449</v>
      </c>
      <c r="F157" s="33">
        <v>1150</v>
      </c>
      <c r="G157" s="33">
        <v>1950</v>
      </c>
      <c r="H157" s="31">
        <v>0.8</v>
      </c>
      <c r="I157" s="32">
        <f t="shared" si="33"/>
        <v>6859</v>
      </c>
      <c r="J157" s="32">
        <f t="shared" si="35"/>
        <v>5487</v>
      </c>
      <c r="K157" s="32">
        <f t="shared" si="36"/>
        <v>1372</v>
      </c>
      <c r="L157" s="32">
        <f>VLOOKUP(A157,Sheet4!$A$6:$J$152,3,0)</f>
        <v>30</v>
      </c>
      <c r="M157" s="32">
        <f>VLOOKUP(A157,Sheet4!$A$6:$J$152,4,0)</f>
        <v>1608</v>
      </c>
      <c r="N157" s="32">
        <f>VLOOKUP(A157,Sheet4!$A$6:$J$152,5,0)</f>
        <v>1392</v>
      </c>
      <c r="O157" s="32">
        <v>1150</v>
      </c>
      <c r="P157" s="31">
        <v>0.8</v>
      </c>
      <c r="Q157" s="32">
        <f>VLOOKUP(A157,Sheet4!$A$6:$J$152,8,0)</f>
        <v>160</v>
      </c>
      <c r="R157" s="32">
        <f>VLOOKUP(A157,Sheet4!$A$6:$J$152,9,0)</f>
        <v>128</v>
      </c>
      <c r="S157" s="32">
        <f>VLOOKUP(A157,Sheet4!$A$6:$J$152,10,0)</f>
        <v>32</v>
      </c>
      <c r="T157" s="32"/>
      <c r="U157" s="32">
        <f t="shared" si="34"/>
        <v>5615</v>
      </c>
      <c r="V157" s="32">
        <f>SUM(V158)</f>
        <v>5615</v>
      </c>
      <c r="W157" s="32">
        <f>SUM(W158)</f>
        <v>2051</v>
      </c>
      <c r="X157" s="32">
        <f>SUM(X158)</f>
        <v>3564</v>
      </c>
      <c r="Y157" s="32"/>
      <c r="Z157" s="38"/>
      <c r="AA157" s="3">
        <v>1</v>
      </c>
    </row>
    <row r="158" spans="1:27" hidden="1">
      <c r="A158" s="7" t="s">
        <v>183</v>
      </c>
      <c r="B158" s="20">
        <v>617006</v>
      </c>
      <c r="C158" s="11">
        <f t="shared" si="32"/>
        <v>50287</v>
      </c>
      <c r="D158" s="11">
        <f>VLOOKUP(A158,Sheet2!$A$6:$C$212,2,0)</f>
        <v>36838</v>
      </c>
      <c r="E158" s="11">
        <f>VLOOKUP(A158,Sheet2!$A$6:$C$212,3,0)</f>
        <v>13449</v>
      </c>
      <c r="F158" s="12">
        <v>1150</v>
      </c>
      <c r="G158" s="12">
        <v>1950</v>
      </c>
      <c r="H158" s="7">
        <v>0.8</v>
      </c>
      <c r="I158" s="11">
        <f t="shared" si="33"/>
        <v>6859</v>
      </c>
      <c r="J158" s="11">
        <f t="shared" si="35"/>
        <v>5487</v>
      </c>
      <c r="K158" s="11">
        <f t="shared" si="36"/>
        <v>1372</v>
      </c>
      <c r="L158" s="11">
        <f>VLOOKUP(A158,Sheet4!$A$6:$J$152,3,0)</f>
        <v>30</v>
      </c>
      <c r="M158" s="11">
        <f>VLOOKUP(A158,Sheet4!$A$6:$J$152,4,0)</f>
        <v>1608</v>
      </c>
      <c r="N158" s="11">
        <f>VLOOKUP(A158,Sheet4!$A$6:$J$152,5,0)</f>
        <v>1392</v>
      </c>
      <c r="O158" s="11">
        <v>1150</v>
      </c>
      <c r="P158" s="11">
        <v>0.8</v>
      </c>
      <c r="Q158" s="11">
        <f>VLOOKUP(A158,Sheet4!$A$6:$J$152,8,0)</f>
        <v>160</v>
      </c>
      <c r="R158" s="11">
        <f>VLOOKUP(A158,Sheet4!$A$6:$J$152,9,0)</f>
        <v>128</v>
      </c>
      <c r="S158" s="11">
        <f>VLOOKUP(A158,Sheet4!$A$6:$J$152,10,0)</f>
        <v>32</v>
      </c>
      <c r="T158" s="11"/>
      <c r="U158" s="11">
        <f t="shared" si="34"/>
        <v>5615</v>
      </c>
      <c r="V158" s="11">
        <f>U158-Y158</f>
        <v>5615</v>
      </c>
      <c r="W158" s="11">
        <f>ROUND(417750*V158/$V$5,0)</f>
        <v>2051</v>
      </c>
      <c r="X158" s="11">
        <f>V158-W158</f>
        <v>3564</v>
      </c>
      <c r="Y158" s="11"/>
      <c r="Z158" s="39"/>
    </row>
    <row r="159" spans="1:27" hidden="1">
      <c r="A159" s="31" t="s">
        <v>184</v>
      </c>
      <c r="B159" s="31"/>
      <c r="C159" s="32">
        <f t="shared" si="32"/>
        <v>48047</v>
      </c>
      <c r="D159" s="32">
        <f>VLOOKUP(A159,Sheet2!$A$6:$C$212,2,0)</f>
        <v>34705</v>
      </c>
      <c r="E159" s="32">
        <f>VLOOKUP(A159,Sheet2!$A$6:$C$212,3,0)</f>
        <v>13342</v>
      </c>
      <c r="F159" s="33">
        <v>1150</v>
      </c>
      <c r="G159" s="33">
        <v>1950</v>
      </c>
      <c r="H159" s="31">
        <v>0.8</v>
      </c>
      <c r="I159" s="32">
        <f t="shared" si="33"/>
        <v>6593</v>
      </c>
      <c r="J159" s="32">
        <f t="shared" si="35"/>
        <v>5274</v>
      </c>
      <c r="K159" s="32">
        <f t="shared" si="36"/>
        <v>1319</v>
      </c>
      <c r="L159" s="32">
        <f>VLOOKUP(A159,Sheet4!$A$6:$J$152,3,0)</f>
        <v>106</v>
      </c>
      <c r="M159" s="32">
        <f>VLOOKUP(A159,Sheet4!$A$6:$J$152,4,0)</f>
        <v>5011</v>
      </c>
      <c r="N159" s="32">
        <f>VLOOKUP(A159,Sheet4!$A$6:$J$152,5,0)</f>
        <v>5589</v>
      </c>
      <c r="O159" s="32">
        <v>1150</v>
      </c>
      <c r="P159" s="31">
        <v>0.8</v>
      </c>
      <c r="Q159" s="32">
        <f>VLOOKUP(A159,Sheet4!$A$6:$J$152,8,0)</f>
        <v>643</v>
      </c>
      <c r="R159" s="32">
        <f>VLOOKUP(A159,Sheet4!$A$6:$J$152,9,0)</f>
        <v>514</v>
      </c>
      <c r="S159" s="32">
        <f>VLOOKUP(A159,Sheet4!$A$6:$J$152,10,0)</f>
        <v>129</v>
      </c>
      <c r="T159" s="32"/>
      <c r="U159" s="32">
        <f t="shared" si="34"/>
        <v>5788</v>
      </c>
      <c r="V159" s="32">
        <f>SUM(V160)</f>
        <v>5788</v>
      </c>
      <c r="W159" s="32">
        <f>SUM(W160)</f>
        <v>2114</v>
      </c>
      <c r="X159" s="32">
        <f>SUM(X160)</f>
        <v>3674</v>
      </c>
      <c r="Y159" s="32"/>
      <c r="Z159" s="38"/>
      <c r="AA159" s="3">
        <v>1</v>
      </c>
    </row>
    <row r="160" spans="1:27" hidden="1">
      <c r="A160" s="7" t="s">
        <v>184</v>
      </c>
      <c r="B160" s="20">
        <v>617007</v>
      </c>
      <c r="C160" s="11">
        <f t="shared" si="32"/>
        <v>48047</v>
      </c>
      <c r="D160" s="11">
        <f>VLOOKUP(A160,Sheet2!$A$6:$C$212,2,0)</f>
        <v>34705</v>
      </c>
      <c r="E160" s="11">
        <f>VLOOKUP(A160,Sheet2!$A$6:$C$212,3,0)</f>
        <v>13342</v>
      </c>
      <c r="F160" s="12">
        <v>1150</v>
      </c>
      <c r="G160" s="12">
        <v>1950</v>
      </c>
      <c r="H160" s="7">
        <v>0.8</v>
      </c>
      <c r="I160" s="11">
        <f t="shared" si="33"/>
        <v>6593</v>
      </c>
      <c r="J160" s="11">
        <f t="shared" si="35"/>
        <v>5274</v>
      </c>
      <c r="K160" s="11">
        <f t="shared" si="36"/>
        <v>1319</v>
      </c>
      <c r="L160" s="11">
        <f>VLOOKUP(A160,Sheet4!$A$6:$J$152,3,0)</f>
        <v>106</v>
      </c>
      <c r="M160" s="11">
        <f>VLOOKUP(A160,Sheet4!$A$6:$J$152,4,0)</f>
        <v>5011</v>
      </c>
      <c r="N160" s="11">
        <f>VLOOKUP(A160,Sheet4!$A$6:$J$152,5,0)</f>
        <v>5589</v>
      </c>
      <c r="O160" s="11">
        <v>1150</v>
      </c>
      <c r="P160" s="11">
        <v>0.8</v>
      </c>
      <c r="Q160" s="11">
        <f>VLOOKUP(A160,Sheet4!$A$6:$J$152,8,0)</f>
        <v>643</v>
      </c>
      <c r="R160" s="11">
        <f>VLOOKUP(A160,Sheet4!$A$6:$J$152,9,0)</f>
        <v>514</v>
      </c>
      <c r="S160" s="11">
        <f>VLOOKUP(A160,Sheet4!$A$6:$J$152,10,0)</f>
        <v>129</v>
      </c>
      <c r="T160" s="11"/>
      <c r="U160" s="11">
        <f t="shared" si="34"/>
        <v>5788</v>
      </c>
      <c r="V160" s="11">
        <f>U160-Y160</f>
        <v>5788</v>
      </c>
      <c r="W160" s="11">
        <f>ROUND(417750*V160/$V$5,0)</f>
        <v>2114</v>
      </c>
      <c r="X160" s="11">
        <f>V160-W160</f>
        <v>3674</v>
      </c>
      <c r="Y160" s="11"/>
      <c r="Z160" s="39"/>
    </row>
    <row r="161" spans="1:27" hidden="1">
      <c r="A161" s="31" t="s">
        <v>185</v>
      </c>
      <c r="B161" s="31"/>
      <c r="C161" s="32">
        <f t="shared" si="32"/>
        <v>53351</v>
      </c>
      <c r="D161" s="32">
        <f>VLOOKUP(A161,Sheet2!$A$6:$C$212,2,0)</f>
        <v>35039</v>
      </c>
      <c r="E161" s="32">
        <f>VLOOKUP(A161,Sheet2!$A$6:$C$212,3,0)</f>
        <v>18312</v>
      </c>
      <c r="F161" s="33">
        <v>1150</v>
      </c>
      <c r="G161" s="33">
        <v>1950</v>
      </c>
      <c r="H161" s="31">
        <v>0.8</v>
      </c>
      <c r="I161" s="32">
        <f t="shared" si="33"/>
        <v>7600</v>
      </c>
      <c r="J161" s="32">
        <f t="shared" si="35"/>
        <v>6080</v>
      </c>
      <c r="K161" s="32">
        <f t="shared" si="36"/>
        <v>1520</v>
      </c>
      <c r="L161" s="32">
        <f>VLOOKUP(A161,Sheet4!$A$6:$J$152,3,0)</f>
        <v>101</v>
      </c>
      <c r="M161" s="32">
        <f>VLOOKUP(A161,Sheet4!$A$6:$J$152,4,0)</f>
        <v>5040</v>
      </c>
      <c r="N161" s="32">
        <f>VLOOKUP(A161,Sheet4!$A$6:$J$152,5,0)</f>
        <v>5060</v>
      </c>
      <c r="O161" s="32">
        <v>1150</v>
      </c>
      <c r="P161" s="31">
        <v>0.8</v>
      </c>
      <c r="Q161" s="32">
        <f>VLOOKUP(A161,Sheet4!$A$6:$J$152,8,0)</f>
        <v>582</v>
      </c>
      <c r="R161" s="32">
        <f>VLOOKUP(A161,Sheet4!$A$6:$J$152,9,0)</f>
        <v>466</v>
      </c>
      <c r="S161" s="32">
        <f>VLOOKUP(A161,Sheet4!$A$6:$J$152,10,0)</f>
        <v>116</v>
      </c>
      <c r="T161" s="32">
        <v>-200</v>
      </c>
      <c r="U161" s="32">
        <f t="shared" si="34"/>
        <v>6346</v>
      </c>
      <c r="V161" s="32">
        <f>SUM(V162)</f>
        <v>6346</v>
      </c>
      <c r="W161" s="32">
        <f>SUM(W162)</f>
        <v>2318</v>
      </c>
      <c r="X161" s="32">
        <f>SUM(X162)</f>
        <v>4028</v>
      </c>
      <c r="Y161" s="32"/>
      <c r="Z161" s="38"/>
      <c r="AA161" s="3">
        <v>1</v>
      </c>
    </row>
    <row r="162" spans="1:27" hidden="1">
      <c r="A162" s="7" t="s">
        <v>185</v>
      </c>
      <c r="B162" s="20">
        <v>617008</v>
      </c>
      <c r="C162" s="11">
        <f t="shared" si="32"/>
        <v>53351</v>
      </c>
      <c r="D162" s="11">
        <f>VLOOKUP(A162,Sheet2!$A$6:$C$212,2,0)</f>
        <v>35039</v>
      </c>
      <c r="E162" s="11">
        <f>VLOOKUP(A162,Sheet2!$A$6:$C$212,3,0)</f>
        <v>18312</v>
      </c>
      <c r="F162" s="12">
        <v>1150</v>
      </c>
      <c r="G162" s="12">
        <v>1950</v>
      </c>
      <c r="H162" s="7">
        <v>0.8</v>
      </c>
      <c r="I162" s="11">
        <f t="shared" si="33"/>
        <v>7600</v>
      </c>
      <c r="J162" s="11">
        <f t="shared" si="35"/>
        <v>6080</v>
      </c>
      <c r="K162" s="11">
        <f t="shared" si="36"/>
        <v>1520</v>
      </c>
      <c r="L162" s="11">
        <f>VLOOKUP(A162,Sheet4!$A$6:$J$152,3,0)</f>
        <v>101</v>
      </c>
      <c r="M162" s="11">
        <f>VLOOKUP(A162,Sheet4!$A$6:$J$152,4,0)</f>
        <v>5040</v>
      </c>
      <c r="N162" s="11">
        <f>VLOOKUP(A162,Sheet4!$A$6:$J$152,5,0)</f>
        <v>5060</v>
      </c>
      <c r="O162" s="11">
        <v>1150</v>
      </c>
      <c r="P162" s="11">
        <v>0.8</v>
      </c>
      <c r="Q162" s="11">
        <f>VLOOKUP(A162,Sheet4!$A$6:$J$152,8,0)</f>
        <v>582</v>
      </c>
      <c r="R162" s="11">
        <f>VLOOKUP(A162,Sheet4!$A$6:$J$152,9,0)</f>
        <v>466</v>
      </c>
      <c r="S162" s="11">
        <f>VLOOKUP(A162,Sheet4!$A$6:$J$152,10,0)</f>
        <v>116</v>
      </c>
      <c r="T162" s="11">
        <v>-200</v>
      </c>
      <c r="U162" s="11">
        <f t="shared" si="34"/>
        <v>6346</v>
      </c>
      <c r="V162" s="11">
        <f>U162-Y162</f>
        <v>6346</v>
      </c>
      <c r="W162" s="11">
        <f>ROUND(417750*V162/$V$5,0)</f>
        <v>2318</v>
      </c>
      <c r="X162" s="11">
        <f>V162-W162</f>
        <v>4028</v>
      </c>
      <c r="Y162" s="11"/>
      <c r="Z162" s="39"/>
    </row>
    <row r="163" spans="1:27" hidden="1">
      <c r="A163" s="31" t="s">
        <v>186</v>
      </c>
      <c r="B163" s="31"/>
      <c r="C163" s="32">
        <f t="shared" si="32"/>
        <v>130955</v>
      </c>
      <c r="D163" s="32">
        <f>VLOOKUP(A163,Sheet2!$A$6:$C$212,2,0)</f>
        <v>87740</v>
      </c>
      <c r="E163" s="32">
        <f>VLOOKUP(A163,Sheet2!$A$6:$C$212,3,0)</f>
        <v>43215</v>
      </c>
      <c r="F163" s="33">
        <v>1150</v>
      </c>
      <c r="G163" s="33">
        <v>1950</v>
      </c>
      <c r="H163" s="31">
        <v>0.8</v>
      </c>
      <c r="I163" s="32">
        <f t="shared" si="33"/>
        <v>18517</v>
      </c>
      <c r="J163" s="32">
        <f t="shared" si="35"/>
        <v>14814</v>
      </c>
      <c r="K163" s="32">
        <f t="shared" si="36"/>
        <v>3703</v>
      </c>
      <c r="L163" s="32">
        <f>VLOOKUP(A163,Sheet4!$A$6:$J$152,3,0)</f>
        <v>117</v>
      </c>
      <c r="M163" s="32">
        <f>VLOOKUP(A163,Sheet4!$A$6:$J$152,4,0)</f>
        <v>6838</v>
      </c>
      <c r="N163" s="32">
        <f>VLOOKUP(A163,Sheet4!$A$6:$J$152,5,0)</f>
        <v>4862</v>
      </c>
      <c r="O163" s="32">
        <v>1150</v>
      </c>
      <c r="P163" s="31">
        <v>0.8</v>
      </c>
      <c r="Q163" s="32">
        <f>VLOOKUP(A163,Sheet4!$A$6:$J$152,8,0)</f>
        <v>559</v>
      </c>
      <c r="R163" s="32">
        <f>VLOOKUP(A163,Sheet4!$A$6:$J$152,9,0)</f>
        <v>447</v>
      </c>
      <c r="S163" s="32">
        <f>VLOOKUP(A163,Sheet4!$A$6:$J$152,10,0)</f>
        <v>112</v>
      </c>
      <c r="T163" s="32">
        <v>-420</v>
      </c>
      <c r="U163" s="32">
        <f t="shared" si="34"/>
        <v>14841</v>
      </c>
      <c r="V163" s="32">
        <f>SUM(V164)</f>
        <v>14841</v>
      </c>
      <c r="W163" s="32">
        <f>SUM(W164)</f>
        <v>5421</v>
      </c>
      <c r="X163" s="32">
        <f>SUM(X164)</f>
        <v>9420</v>
      </c>
      <c r="Y163" s="32"/>
      <c r="Z163" s="38"/>
      <c r="AA163" s="3">
        <v>1</v>
      </c>
    </row>
    <row r="164" spans="1:27" hidden="1">
      <c r="A164" s="7" t="s">
        <v>186</v>
      </c>
      <c r="B164" s="20">
        <v>617009</v>
      </c>
      <c r="C164" s="11">
        <f t="shared" si="32"/>
        <v>130955</v>
      </c>
      <c r="D164" s="11">
        <f>VLOOKUP(A164,Sheet2!$A$6:$C$212,2,0)</f>
        <v>87740</v>
      </c>
      <c r="E164" s="11">
        <f>VLOOKUP(A164,Sheet2!$A$6:$C$212,3,0)</f>
        <v>43215</v>
      </c>
      <c r="F164" s="12">
        <v>1150</v>
      </c>
      <c r="G164" s="12">
        <v>1950</v>
      </c>
      <c r="H164" s="7">
        <v>0.8</v>
      </c>
      <c r="I164" s="11">
        <f t="shared" si="33"/>
        <v>18517</v>
      </c>
      <c r="J164" s="11">
        <f t="shared" si="35"/>
        <v>14814</v>
      </c>
      <c r="K164" s="11">
        <f t="shared" si="36"/>
        <v>3703</v>
      </c>
      <c r="L164" s="11">
        <f>VLOOKUP(A164,Sheet4!$A$6:$J$152,3,0)</f>
        <v>117</v>
      </c>
      <c r="M164" s="11">
        <f>VLOOKUP(A164,Sheet4!$A$6:$J$152,4,0)</f>
        <v>6838</v>
      </c>
      <c r="N164" s="11">
        <f>VLOOKUP(A164,Sheet4!$A$6:$J$152,5,0)</f>
        <v>4862</v>
      </c>
      <c r="O164" s="11">
        <v>1150</v>
      </c>
      <c r="P164" s="11">
        <v>0.8</v>
      </c>
      <c r="Q164" s="11">
        <f>VLOOKUP(A164,Sheet4!$A$6:$J$152,8,0)</f>
        <v>559</v>
      </c>
      <c r="R164" s="11">
        <f>VLOOKUP(A164,Sheet4!$A$6:$J$152,9,0)</f>
        <v>447</v>
      </c>
      <c r="S164" s="11">
        <f>VLOOKUP(A164,Sheet4!$A$6:$J$152,10,0)</f>
        <v>112</v>
      </c>
      <c r="T164" s="11">
        <v>-420</v>
      </c>
      <c r="U164" s="11">
        <f t="shared" si="34"/>
        <v>14841</v>
      </c>
      <c r="V164" s="11">
        <f>U164-Y164</f>
        <v>14841</v>
      </c>
      <c r="W164" s="11">
        <f>ROUND(417750*V164/$V$5,0)</f>
        <v>5421</v>
      </c>
      <c r="X164" s="11">
        <f>V164-W164</f>
        <v>9420</v>
      </c>
      <c r="Y164" s="11"/>
      <c r="Z164" s="39"/>
    </row>
    <row r="165" spans="1:27" hidden="1">
      <c r="A165" s="31" t="s">
        <v>187</v>
      </c>
      <c r="B165" s="31"/>
      <c r="C165" s="32">
        <f t="shared" si="32"/>
        <v>328194</v>
      </c>
      <c r="D165" s="32">
        <f>SUM(D166:D171)</f>
        <v>239811</v>
      </c>
      <c r="E165" s="32">
        <f>SUM(E166:E171)</f>
        <v>88383</v>
      </c>
      <c r="F165" s="33">
        <v>1150</v>
      </c>
      <c r="G165" s="33">
        <v>1950</v>
      </c>
      <c r="H165" s="31" t="s">
        <v>44</v>
      </c>
      <c r="I165" s="32">
        <f t="shared" si="33"/>
        <v>44813</v>
      </c>
      <c r="J165" s="32">
        <f>SUM(J166:J171)</f>
        <v>34824</v>
      </c>
      <c r="K165" s="32">
        <f t="shared" si="36"/>
        <v>9989</v>
      </c>
      <c r="L165" s="32">
        <f>VLOOKUP(A165,Sheet4!$A$6:$J$152,3,0)</f>
        <v>242</v>
      </c>
      <c r="M165" s="32">
        <f>VLOOKUP(A165,Sheet4!$A$6:$J$152,4,0)</f>
        <v>8665</v>
      </c>
      <c r="N165" s="32">
        <f>VLOOKUP(A165,Sheet4!$A$6:$J$152,5,0)</f>
        <v>15535</v>
      </c>
      <c r="O165" s="32">
        <v>1150</v>
      </c>
      <c r="P165" s="31" t="s">
        <v>44</v>
      </c>
      <c r="Q165" s="32">
        <f>VLOOKUP(A165,Sheet4!$A$6:$J$152,8,0)</f>
        <v>1787</v>
      </c>
      <c r="R165" s="32">
        <f>VLOOKUP(A165,Sheet4!$A$6:$J$152,9,0)</f>
        <v>1666</v>
      </c>
      <c r="S165" s="32">
        <f>VLOOKUP(A165,Sheet4!$A$6:$J$152,10,0)</f>
        <v>121</v>
      </c>
      <c r="T165" s="32"/>
      <c r="U165" s="32">
        <f t="shared" si="34"/>
        <v>36490</v>
      </c>
      <c r="V165" s="32">
        <f>SUM(V166:V171)</f>
        <v>36490</v>
      </c>
      <c r="W165" s="32">
        <f>SUM(W166:W171)</f>
        <v>13328</v>
      </c>
      <c r="X165" s="32">
        <f>SUM(X166:X171)</f>
        <v>23162</v>
      </c>
      <c r="Y165" s="32"/>
      <c r="Z165" s="38"/>
      <c r="AA165" s="3">
        <v>1</v>
      </c>
    </row>
    <row r="166" spans="1:27" hidden="1">
      <c r="A166" s="17" t="s">
        <v>188</v>
      </c>
      <c r="B166" s="20">
        <v>618001</v>
      </c>
      <c r="C166" s="11">
        <f t="shared" si="32"/>
        <v>7543</v>
      </c>
      <c r="D166" s="11">
        <f>VLOOKUP(A166,Sheet2!$A$6:$C$212,2,0)</f>
        <v>4216</v>
      </c>
      <c r="E166" s="11">
        <f>VLOOKUP(A166,Sheet2!$A$6:$C$212,3,0)</f>
        <v>3327</v>
      </c>
      <c r="F166" s="12">
        <v>1150</v>
      </c>
      <c r="G166" s="12">
        <v>1950</v>
      </c>
      <c r="H166" s="7">
        <v>0.6</v>
      </c>
      <c r="I166" s="11">
        <f t="shared" si="33"/>
        <v>1134</v>
      </c>
      <c r="J166" s="11">
        <f t="shared" si="35"/>
        <v>680</v>
      </c>
      <c r="K166" s="11">
        <f t="shared" si="36"/>
        <v>454</v>
      </c>
      <c r="L166" s="11">
        <v>0</v>
      </c>
      <c r="M166" s="11">
        <v>0</v>
      </c>
      <c r="N166" s="11">
        <v>0</v>
      </c>
      <c r="O166" s="11">
        <v>1150</v>
      </c>
      <c r="P166" s="11">
        <v>0.6</v>
      </c>
      <c r="Q166" s="11">
        <v>0</v>
      </c>
      <c r="R166" s="11">
        <v>0</v>
      </c>
      <c r="S166" s="11">
        <v>0</v>
      </c>
      <c r="T166" s="11"/>
      <c r="U166" s="11">
        <f t="shared" si="34"/>
        <v>680</v>
      </c>
      <c r="V166" s="11">
        <f t="shared" ref="V166:V171" si="38">U166-Y166</f>
        <v>680</v>
      </c>
      <c r="W166" s="11">
        <f t="shared" ref="W166:W171" si="39">ROUND(417750*V166/$V$5,0)</f>
        <v>248</v>
      </c>
      <c r="X166" s="11">
        <f t="shared" ref="X166:X171" si="40">V166-W166</f>
        <v>432</v>
      </c>
      <c r="Y166" s="11"/>
      <c r="Z166" s="39"/>
    </row>
    <row r="167" spans="1:27" hidden="1">
      <c r="A167" s="20" t="s">
        <v>189</v>
      </c>
      <c r="B167" s="20">
        <v>618002</v>
      </c>
      <c r="C167" s="11">
        <f t="shared" si="32"/>
        <v>112641</v>
      </c>
      <c r="D167" s="11">
        <f>VLOOKUP(A167,Sheet2!$A$6:$C$212,2,0)</f>
        <v>83588</v>
      </c>
      <c r="E167" s="11">
        <f>VLOOKUP(A167,Sheet2!$A$6:$C$212,3,0)</f>
        <v>29053</v>
      </c>
      <c r="F167" s="12">
        <v>1150</v>
      </c>
      <c r="G167" s="12">
        <v>1950</v>
      </c>
      <c r="H167" s="7">
        <v>0.6</v>
      </c>
      <c r="I167" s="11">
        <f t="shared" si="33"/>
        <v>15278</v>
      </c>
      <c r="J167" s="11">
        <f t="shared" si="35"/>
        <v>9167</v>
      </c>
      <c r="K167" s="11">
        <f t="shared" si="36"/>
        <v>6111</v>
      </c>
      <c r="L167" s="11">
        <f>VLOOKUP(A167,Sheet4!$A$6:$J$152,3,0)</f>
        <v>4</v>
      </c>
      <c r="M167" s="11">
        <f>VLOOKUP(A167,Sheet4!$A$6:$J$152,4,0)</f>
        <v>279</v>
      </c>
      <c r="N167" s="11">
        <f>VLOOKUP(A167,Sheet4!$A$6:$J$152,5,0)</f>
        <v>121</v>
      </c>
      <c r="O167" s="11">
        <v>1150</v>
      </c>
      <c r="P167" s="11">
        <v>0.6</v>
      </c>
      <c r="Q167" s="11">
        <f>VLOOKUP(A167,Sheet4!$A$6:$J$152,8,0)</f>
        <v>14</v>
      </c>
      <c r="R167" s="11">
        <f>VLOOKUP(A167,Sheet4!$A$6:$J$152,9,0)</f>
        <v>8</v>
      </c>
      <c r="S167" s="11">
        <f>VLOOKUP(A167,Sheet4!$A$6:$J$152,10,0)</f>
        <v>6</v>
      </c>
      <c r="T167" s="11"/>
      <c r="U167" s="11">
        <f t="shared" si="34"/>
        <v>9175</v>
      </c>
      <c r="V167" s="11">
        <f t="shared" si="38"/>
        <v>9175</v>
      </c>
      <c r="W167" s="11">
        <f t="shared" si="39"/>
        <v>3351</v>
      </c>
      <c r="X167" s="11">
        <f t="shared" si="40"/>
        <v>5824</v>
      </c>
      <c r="Y167" s="11"/>
      <c r="Z167" s="39"/>
    </row>
    <row r="168" spans="1:27" hidden="1">
      <c r="A168" s="20" t="s">
        <v>190</v>
      </c>
      <c r="B168" s="20">
        <v>618003</v>
      </c>
      <c r="C168" s="11">
        <f t="shared" si="32"/>
        <v>83126</v>
      </c>
      <c r="D168" s="11">
        <f>VLOOKUP(A168,Sheet2!$A$6:$C$212,2,0)</f>
        <v>58818</v>
      </c>
      <c r="E168" s="11">
        <f>VLOOKUP(A168,Sheet2!$A$6:$C$212,3,0)</f>
        <v>24308</v>
      </c>
      <c r="F168" s="12">
        <v>1150</v>
      </c>
      <c r="G168" s="12">
        <v>1950</v>
      </c>
      <c r="H168" s="7">
        <v>0.8</v>
      </c>
      <c r="I168" s="11">
        <f t="shared" si="33"/>
        <v>11504</v>
      </c>
      <c r="J168" s="11">
        <f t="shared" si="35"/>
        <v>9203</v>
      </c>
      <c r="K168" s="11">
        <f t="shared" si="36"/>
        <v>2301</v>
      </c>
      <c r="L168" s="11">
        <f>VLOOKUP(A168,Sheet4!$A$6:$J$152,3,0)</f>
        <v>55</v>
      </c>
      <c r="M168" s="11">
        <f>VLOOKUP(A168,Sheet4!$A$6:$J$152,4,0)</f>
        <v>1812</v>
      </c>
      <c r="N168" s="11">
        <f>VLOOKUP(A168,Sheet4!$A$6:$J$152,5,0)</f>
        <v>3688</v>
      </c>
      <c r="O168" s="11">
        <v>1150</v>
      </c>
      <c r="P168" s="11">
        <v>0.8</v>
      </c>
      <c r="Q168" s="11">
        <f>VLOOKUP(A168,Sheet4!$A$6:$J$152,8,0)</f>
        <v>424</v>
      </c>
      <c r="R168" s="11">
        <f>VLOOKUP(A168,Sheet4!$A$6:$J$152,9,0)</f>
        <v>339</v>
      </c>
      <c r="S168" s="11">
        <f>VLOOKUP(A168,Sheet4!$A$6:$J$152,10,0)</f>
        <v>85</v>
      </c>
      <c r="T168" s="11"/>
      <c r="U168" s="11">
        <f t="shared" si="34"/>
        <v>9542</v>
      </c>
      <c r="V168" s="11">
        <f t="shared" si="38"/>
        <v>9542</v>
      </c>
      <c r="W168" s="11">
        <f t="shared" si="39"/>
        <v>3485</v>
      </c>
      <c r="X168" s="11">
        <f t="shared" si="40"/>
        <v>6057</v>
      </c>
      <c r="Y168" s="11"/>
      <c r="Z168" s="39"/>
    </row>
    <row r="169" spans="1:27" hidden="1">
      <c r="A169" s="20" t="s">
        <v>191</v>
      </c>
      <c r="B169" s="20">
        <v>618005</v>
      </c>
      <c r="C169" s="11">
        <f t="shared" si="32"/>
        <v>43876</v>
      </c>
      <c r="D169" s="11">
        <f>VLOOKUP(A169,Sheet2!$A$6:$C$212,2,0)</f>
        <v>32053</v>
      </c>
      <c r="E169" s="11">
        <f>VLOOKUP(A169,Sheet2!$A$6:$C$212,3,0)</f>
        <v>11823</v>
      </c>
      <c r="F169" s="12">
        <v>1150</v>
      </c>
      <c r="G169" s="12">
        <v>1950</v>
      </c>
      <c r="H169" s="7">
        <v>1</v>
      </c>
      <c r="I169" s="11">
        <f t="shared" si="33"/>
        <v>5992</v>
      </c>
      <c r="J169" s="11">
        <f t="shared" si="35"/>
        <v>5992</v>
      </c>
      <c r="K169" s="11">
        <f t="shared" si="36"/>
        <v>0</v>
      </c>
      <c r="L169" s="11">
        <f>VLOOKUP(A169,Sheet4!$A$6:$J$152,3,0)</f>
        <v>76</v>
      </c>
      <c r="M169" s="11">
        <f>VLOOKUP(A169,Sheet4!$A$6:$J$152,4,0)</f>
        <v>3146</v>
      </c>
      <c r="N169" s="11">
        <f>VLOOKUP(A169,Sheet4!$A$6:$J$152,5,0)</f>
        <v>4454</v>
      </c>
      <c r="O169" s="11">
        <v>1150</v>
      </c>
      <c r="P169" s="11">
        <v>1</v>
      </c>
      <c r="Q169" s="11">
        <f>VLOOKUP(A169,Sheet4!$A$6:$J$152,8,0)</f>
        <v>512</v>
      </c>
      <c r="R169" s="11">
        <f>VLOOKUP(A169,Sheet4!$A$6:$J$152,9,0)</f>
        <v>512</v>
      </c>
      <c r="S169" s="11">
        <f>VLOOKUP(A169,Sheet4!$A$6:$J$152,10,0)</f>
        <v>0</v>
      </c>
      <c r="T169" s="11"/>
      <c r="U169" s="11">
        <f t="shared" si="34"/>
        <v>6504</v>
      </c>
      <c r="V169" s="11">
        <f t="shared" si="38"/>
        <v>6504</v>
      </c>
      <c r="W169" s="11">
        <f t="shared" si="39"/>
        <v>2376</v>
      </c>
      <c r="X169" s="11">
        <f t="shared" si="40"/>
        <v>4128</v>
      </c>
      <c r="Y169" s="11"/>
      <c r="Z169" s="39"/>
    </row>
    <row r="170" spans="1:27" hidden="1">
      <c r="A170" s="20" t="s">
        <v>192</v>
      </c>
      <c r="B170" s="20">
        <v>618006</v>
      </c>
      <c r="C170" s="11">
        <f t="shared" si="32"/>
        <v>41774</v>
      </c>
      <c r="D170" s="11">
        <f>VLOOKUP(A170,Sheet2!$A$6:$C$212,2,0)</f>
        <v>31593</v>
      </c>
      <c r="E170" s="11">
        <f>VLOOKUP(A170,Sheet2!$A$6:$C$212,3,0)</f>
        <v>10181</v>
      </c>
      <c r="F170" s="12">
        <v>1150</v>
      </c>
      <c r="G170" s="12">
        <v>1950</v>
      </c>
      <c r="H170" s="7">
        <v>0.8</v>
      </c>
      <c r="I170" s="11">
        <f t="shared" si="33"/>
        <v>5618</v>
      </c>
      <c r="J170" s="11">
        <f t="shared" si="35"/>
        <v>4495</v>
      </c>
      <c r="K170" s="11">
        <f t="shared" si="36"/>
        <v>1123</v>
      </c>
      <c r="L170" s="11">
        <f>VLOOKUP(A170,Sheet4!$A$6:$J$152,3,0)</f>
        <v>19</v>
      </c>
      <c r="M170" s="11">
        <f>VLOOKUP(A170,Sheet4!$A$6:$J$152,4,0)</f>
        <v>617</v>
      </c>
      <c r="N170" s="11">
        <f>VLOOKUP(A170,Sheet4!$A$6:$J$152,5,0)</f>
        <v>1283</v>
      </c>
      <c r="O170" s="11">
        <v>1150</v>
      </c>
      <c r="P170" s="11">
        <v>0.8</v>
      </c>
      <c r="Q170" s="11">
        <f>VLOOKUP(A170,Sheet4!$A$6:$J$152,8,0)</f>
        <v>148</v>
      </c>
      <c r="R170" s="11">
        <f>VLOOKUP(A170,Sheet4!$A$6:$J$152,9,0)</f>
        <v>118</v>
      </c>
      <c r="S170" s="11">
        <f>VLOOKUP(A170,Sheet4!$A$6:$J$152,10,0)</f>
        <v>30</v>
      </c>
      <c r="T170" s="11"/>
      <c r="U170" s="11">
        <f t="shared" si="34"/>
        <v>4613</v>
      </c>
      <c r="V170" s="11">
        <f t="shared" si="38"/>
        <v>4613</v>
      </c>
      <c r="W170" s="11">
        <f t="shared" si="39"/>
        <v>1685</v>
      </c>
      <c r="X170" s="11">
        <f t="shared" si="40"/>
        <v>2928</v>
      </c>
      <c r="Y170" s="11"/>
      <c r="Z170" s="39"/>
    </row>
    <row r="171" spans="1:27" hidden="1">
      <c r="A171" s="7" t="s">
        <v>193</v>
      </c>
      <c r="B171" s="20">
        <v>618009</v>
      </c>
      <c r="C171" s="11">
        <f t="shared" si="32"/>
        <v>39234</v>
      </c>
      <c r="D171" s="11">
        <f>VLOOKUP(A171,Sheet2!$A$6:$C$212,2,0)</f>
        <v>29543</v>
      </c>
      <c r="E171" s="11">
        <f>VLOOKUP(A171,Sheet2!$A$6:$C$212,3,0)</f>
        <v>9691</v>
      </c>
      <c r="F171" s="12">
        <v>1150</v>
      </c>
      <c r="G171" s="12">
        <v>1950</v>
      </c>
      <c r="H171" s="7">
        <v>1</v>
      </c>
      <c r="I171" s="11">
        <f t="shared" si="33"/>
        <v>5287</v>
      </c>
      <c r="J171" s="11">
        <f t="shared" si="35"/>
        <v>5287</v>
      </c>
      <c r="K171" s="11">
        <f t="shared" si="36"/>
        <v>0</v>
      </c>
      <c r="L171" s="11">
        <f>VLOOKUP(A171,Sheet4!$A$6:$J$152,3,0)</f>
        <v>88</v>
      </c>
      <c r="M171" s="11">
        <f>VLOOKUP(A171,Sheet4!$A$6:$J$152,4,0)</f>
        <v>2811</v>
      </c>
      <c r="N171" s="11">
        <f>VLOOKUP(A171,Sheet4!$A$6:$J$152,5,0)</f>
        <v>5989</v>
      </c>
      <c r="O171" s="11">
        <v>1150</v>
      </c>
      <c r="P171" s="11">
        <v>1</v>
      </c>
      <c r="Q171" s="11">
        <f>VLOOKUP(A171,Sheet4!$A$6:$J$152,8,0)</f>
        <v>689</v>
      </c>
      <c r="R171" s="11">
        <f>VLOOKUP(A171,Sheet4!$A$6:$J$152,9,0)</f>
        <v>689</v>
      </c>
      <c r="S171" s="11">
        <f>VLOOKUP(A171,Sheet4!$A$6:$J$152,10,0)</f>
        <v>0</v>
      </c>
      <c r="T171" s="11"/>
      <c r="U171" s="11">
        <f t="shared" si="34"/>
        <v>5976</v>
      </c>
      <c r="V171" s="11">
        <f t="shared" si="38"/>
        <v>5976</v>
      </c>
      <c r="W171" s="11">
        <f t="shared" si="39"/>
        <v>2183</v>
      </c>
      <c r="X171" s="11">
        <f t="shared" si="40"/>
        <v>3793</v>
      </c>
      <c r="Y171" s="11"/>
      <c r="Z171" s="39"/>
    </row>
    <row r="172" spans="1:27" hidden="1">
      <c r="A172" s="31" t="s">
        <v>194</v>
      </c>
      <c r="B172" s="31"/>
      <c r="C172" s="32">
        <f t="shared" si="32"/>
        <v>11564</v>
      </c>
      <c r="D172" s="32">
        <f>VLOOKUP(A172,Sheet2!$A$6:$C$212,2,0)</f>
        <v>8692</v>
      </c>
      <c r="E172" s="32">
        <f>VLOOKUP(A172,Sheet2!$A$6:$C$212,3,0)</f>
        <v>2872</v>
      </c>
      <c r="F172" s="33">
        <v>1150</v>
      </c>
      <c r="G172" s="33">
        <v>1950</v>
      </c>
      <c r="H172" s="31">
        <v>1</v>
      </c>
      <c r="I172" s="32">
        <f t="shared" si="33"/>
        <v>1560</v>
      </c>
      <c r="J172" s="32">
        <f t="shared" si="35"/>
        <v>1560</v>
      </c>
      <c r="K172" s="32">
        <f t="shared" si="36"/>
        <v>0</v>
      </c>
      <c r="L172" s="32">
        <f>VLOOKUP(A172,Sheet4!$A$6:$J$152,3,0)</f>
        <v>15</v>
      </c>
      <c r="M172" s="32">
        <f>VLOOKUP(A172,Sheet4!$A$6:$J$152,4,0)</f>
        <v>551</v>
      </c>
      <c r="N172" s="32">
        <f>VLOOKUP(A172,Sheet4!$A$6:$J$152,5,0)</f>
        <v>949</v>
      </c>
      <c r="O172" s="32">
        <v>1150</v>
      </c>
      <c r="P172" s="31">
        <v>1</v>
      </c>
      <c r="Q172" s="32">
        <f>VLOOKUP(A172,Sheet4!$A$6:$J$152,8,0)</f>
        <v>109</v>
      </c>
      <c r="R172" s="32">
        <f>VLOOKUP(A172,Sheet4!$A$6:$J$152,9,0)</f>
        <v>109</v>
      </c>
      <c r="S172" s="32">
        <f>VLOOKUP(A172,Sheet4!$A$6:$J$152,10,0)</f>
        <v>0</v>
      </c>
      <c r="T172" s="32"/>
      <c r="U172" s="32">
        <f t="shared" si="34"/>
        <v>1669</v>
      </c>
      <c r="V172" s="32">
        <f>SUM(V173)</f>
        <v>1669</v>
      </c>
      <c r="W172" s="32">
        <f>SUM(W173)</f>
        <v>610</v>
      </c>
      <c r="X172" s="32">
        <f>SUM(X173)</f>
        <v>1059</v>
      </c>
      <c r="Y172" s="32"/>
      <c r="Z172" s="38"/>
      <c r="AA172" s="3">
        <v>1</v>
      </c>
    </row>
    <row r="173" spans="1:27" hidden="1">
      <c r="A173" s="7" t="s">
        <v>194</v>
      </c>
      <c r="B173" s="20">
        <v>618007</v>
      </c>
      <c r="C173" s="11">
        <f t="shared" si="32"/>
        <v>11564</v>
      </c>
      <c r="D173" s="11">
        <f>VLOOKUP(A173,Sheet2!$A$6:$C$212,2,0)</f>
        <v>8692</v>
      </c>
      <c r="E173" s="11">
        <f>VLOOKUP(A173,Sheet2!$A$6:$C$212,3,0)</f>
        <v>2872</v>
      </c>
      <c r="F173" s="12">
        <v>1150</v>
      </c>
      <c r="G173" s="12">
        <v>1950</v>
      </c>
      <c r="H173" s="7">
        <v>1</v>
      </c>
      <c r="I173" s="11">
        <f t="shared" si="33"/>
        <v>1560</v>
      </c>
      <c r="J173" s="11">
        <f t="shared" si="35"/>
        <v>1560</v>
      </c>
      <c r="K173" s="11">
        <f t="shared" si="36"/>
        <v>0</v>
      </c>
      <c r="L173" s="11">
        <f>VLOOKUP(A173,Sheet4!$A$6:$J$152,3,0)</f>
        <v>15</v>
      </c>
      <c r="M173" s="11">
        <f>VLOOKUP(A173,Sheet4!$A$6:$J$152,4,0)</f>
        <v>551</v>
      </c>
      <c r="N173" s="11">
        <f>VLOOKUP(A173,Sheet4!$A$6:$J$152,5,0)</f>
        <v>949</v>
      </c>
      <c r="O173" s="11">
        <v>1150</v>
      </c>
      <c r="P173" s="11">
        <v>1</v>
      </c>
      <c r="Q173" s="11">
        <f>VLOOKUP(A173,Sheet4!$A$6:$J$152,8,0)</f>
        <v>109</v>
      </c>
      <c r="R173" s="11">
        <f>VLOOKUP(A173,Sheet4!$A$6:$J$152,9,0)</f>
        <v>109</v>
      </c>
      <c r="S173" s="11">
        <f>VLOOKUP(A173,Sheet4!$A$6:$J$152,10,0)</f>
        <v>0</v>
      </c>
      <c r="T173" s="11"/>
      <c r="U173" s="11">
        <f t="shared" si="34"/>
        <v>1669</v>
      </c>
      <c r="V173" s="11">
        <f>U173-Y173</f>
        <v>1669</v>
      </c>
      <c r="W173" s="11">
        <f>ROUND(417750*V173/$V$5,0)</f>
        <v>610</v>
      </c>
      <c r="X173" s="11">
        <f>V173-W173</f>
        <v>1059</v>
      </c>
      <c r="Y173" s="11"/>
      <c r="Z173" s="39"/>
    </row>
    <row r="174" spans="1:27" hidden="1">
      <c r="A174" s="31" t="s">
        <v>195</v>
      </c>
      <c r="B174" s="31"/>
      <c r="C174" s="32">
        <f t="shared" si="32"/>
        <v>18611</v>
      </c>
      <c r="D174" s="32">
        <f>VLOOKUP(A174,Sheet2!$A$6:$C$212,2,0)</f>
        <v>13657</v>
      </c>
      <c r="E174" s="32">
        <f>VLOOKUP(A174,Sheet2!$A$6:$C$212,3,0)</f>
        <v>4954</v>
      </c>
      <c r="F174" s="33">
        <v>1150</v>
      </c>
      <c r="G174" s="33">
        <v>1950</v>
      </c>
      <c r="H174" s="31">
        <v>1</v>
      </c>
      <c r="I174" s="32">
        <f t="shared" si="33"/>
        <v>2537</v>
      </c>
      <c r="J174" s="32">
        <f t="shared" si="35"/>
        <v>2537</v>
      </c>
      <c r="K174" s="32">
        <f t="shared" si="36"/>
        <v>0</v>
      </c>
      <c r="L174" s="32">
        <f>VLOOKUP(A174,Sheet4!$A$6:$J$152,3,0)</f>
        <v>45</v>
      </c>
      <c r="M174" s="32">
        <f>VLOOKUP(A174,Sheet4!$A$6:$J$152,4,0)</f>
        <v>1474</v>
      </c>
      <c r="N174" s="32">
        <f>VLOOKUP(A174,Sheet4!$A$6:$J$152,5,0)</f>
        <v>3026</v>
      </c>
      <c r="O174" s="32">
        <v>1150</v>
      </c>
      <c r="P174" s="31">
        <v>1</v>
      </c>
      <c r="Q174" s="32">
        <f>VLOOKUP(A174,Sheet4!$A$6:$J$152,8,0)</f>
        <v>348</v>
      </c>
      <c r="R174" s="32">
        <f>VLOOKUP(A174,Sheet4!$A$6:$J$152,9,0)</f>
        <v>348</v>
      </c>
      <c r="S174" s="32">
        <f>VLOOKUP(A174,Sheet4!$A$6:$J$152,10,0)</f>
        <v>0</v>
      </c>
      <c r="T174" s="32"/>
      <c r="U174" s="32">
        <f t="shared" si="34"/>
        <v>2885</v>
      </c>
      <c r="V174" s="32">
        <f>SUM(V175)</f>
        <v>2885</v>
      </c>
      <c r="W174" s="32">
        <f>SUM(W175)</f>
        <v>1054</v>
      </c>
      <c r="X174" s="32">
        <f>SUM(X175)</f>
        <v>1831</v>
      </c>
      <c r="Y174" s="32"/>
      <c r="Z174" s="38"/>
      <c r="AA174" s="3">
        <v>1</v>
      </c>
    </row>
    <row r="175" spans="1:27" hidden="1">
      <c r="A175" s="7" t="s">
        <v>195</v>
      </c>
      <c r="B175" s="20">
        <v>618008</v>
      </c>
      <c r="C175" s="11">
        <f t="shared" si="32"/>
        <v>18611</v>
      </c>
      <c r="D175" s="11">
        <f>VLOOKUP(A175,Sheet2!$A$6:$C$212,2,0)</f>
        <v>13657</v>
      </c>
      <c r="E175" s="11">
        <f>VLOOKUP(A175,Sheet2!$A$6:$C$212,3,0)</f>
        <v>4954</v>
      </c>
      <c r="F175" s="12">
        <v>1150</v>
      </c>
      <c r="G175" s="12">
        <v>1950</v>
      </c>
      <c r="H175" s="7">
        <v>1</v>
      </c>
      <c r="I175" s="11">
        <f t="shared" si="33"/>
        <v>2537</v>
      </c>
      <c r="J175" s="11">
        <f t="shared" si="35"/>
        <v>2537</v>
      </c>
      <c r="K175" s="11">
        <f t="shared" si="36"/>
        <v>0</v>
      </c>
      <c r="L175" s="11">
        <f>VLOOKUP(A175,Sheet4!$A$6:$J$152,3,0)</f>
        <v>45</v>
      </c>
      <c r="M175" s="11">
        <f>VLOOKUP(A175,Sheet4!$A$6:$J$152,4,0)</f>
        <v>1474</v>
      </c>
      <c r="N175" s="11">
        <f>VLOOKUP(A175,Sheet4!$A$6:$J$152,5,0)</f>
        <v>3026</v>
      </c>
      <c r="O175" s="11">
        <v>1150</v>
      </c>
      <c r="P175" s="11">
        <v>1</v>
      </c>
      <c r="Q175" s="11">
        <f>VLOOKUP(A175,Sheet4!$A$6:$J$152,8,0)</f>
        <v>348</v>
      </c>
      <c r="R175" s="11">
        <f>VLOOKUP(A175,Sheet4!$A$6:$J$152,9,0)</f>
        <v>348</v>
      </c>
      <c r="S175" s="11">
        <f>VLOOKUP(A175,Sheet4!$A$6:$J$152,10,0)</f>
        <v>0</v>
      </c>
      <c r="T175" s="11"/>
      <c r="U175" s="11">
        <f t="shared" si="34"/>
        <v>2885</v>
      </c>
      <c r="V175" s="11">
        <f>U175-Y175</f>
        <v>2885</v>
      </c>
      <c r="W175" s="11">
        <f>ROUND(417750*V175/$V$5,0)</f>
        <v>1054</v>
      </c>
      <c r="X175" s="11">
        <f>V175-W175</f>
        <v>1831</v>
      </c>
      <c r="Y175" s="11"/>
      <c r="Z175" s="39"/>
    </row>
    <row r="176" spans="1:27" hidden="1">
      <c r="A176" s="31" t="s">
        <v>196</v>
      </c>
      <c r="B176" s="31"/>
      <c r="C176" s="32">
        <f t="shared" si="32"/>
        <v>113251</v>
      </c>
      <c r="D176" s="32">
        <f>VLOOKUP(A176,Sheet2!$A$6:$C$212,2,0)</f>
        <v>81010</v>
      </c>
      <c r="E176" s="32">
        <f>VLOOKUP(A176,Sheet2!$A$6:$C$212,3,0)</f>
        <v>32241</v>
      </c>
      <c r="F176" s="33">
        <v>1150</v>
      </c>
      <c r="G176" s="33">
        <v>1950</v>
      </c>
      <c r="H176" s="31">
        <v>0.8</v>
      </c>
      <c r="I176" s="32">
        <f t="shared" si="33"/>
        <v>15603</v>
      </c>
      <c r="J176" s="32">
        <f t="shared" si="35"/>
        <v>12483</v>
      </c>
      <c r="K176" s="32">
        <f t="shared" si="36"/>
        <v>3120</v>
      </c>
      <c r="L176" s="32">
        <f>VLOOKUP(A176,Sheet4!$A$6:$J$152,3,0)</f>
        <v>170</v>
      </c>
      <c r="M176" s="32">
        <f>VLOOKUP(A176,Sheet4!$A$6:$J$152,4,0)</f>
        <v>7694</v>
      </c>
      <c r="N176" s="32">
        <f>VLOOKUP(A176,Sheet4!$A$6:$J$152,5,0)</f>
        <v>9306</v>
      </c>
      <c r="O176" s="32">
        <v>1150</v>
      </c>
      <c r="P176" s="31">
        <v>0.8</v>
      </c>
      <c r="Q176" s="32">
        <f>VLOOKUP(A176,Sheet4!$A$6:$J$152,8,0)</f>
        <v>1070</v>
      </c>
      <c r="R176" s="32">
        <f>VLOOKUP(A176,Sheet4!$A$6:$J$152,9,0)</f>
        <v>856</v>
      </c>
      <c r="S176" s="32">
        <f>VLOOKUP(A176,Sheet4!$A$6:$J$152,10,0)</f>
        <v>214</v>
      </c>
      <c r="T176" s="32"/>
      <c r="U176" s="32">
        <f t="shared" si="34"/>
        <v>13339</v>
      </c>
      <c r="V176" s="32">
        <f>SUM(V177)</f>
        <v>13339</v>
      </c>
      <c r="W176" s="32">
        <f>SUM(W177)</f>
        <v>4872</v>
      </c>
      <c r="X176" s="32">
        <f>SUM(X177)</f>
        <v>8467</v>
      </c>
      <c r="Y176" s="32"/>
      <c r="Z176" s="38"/>
      <c r="AA176" s="3">
        <v>1</v>
      </c>
    </row>
    <row r="177" spans="1:27" hidden="1">
      <c r="A177" s="7" t="s">
        <v>196</v>
      </c>
      <c r="B177" s="20">
        <v>618004</v>
      </c>
      <c r="C177" s="11">
        <f t="shared" si="32"/>
        <v>113251</v>
      </c>
      <c r="D177" s="11">
        <f>VLOOKUP(A177,Sheet2!$A$6:$C$212,2,0)</f>
        <v>81010</v>
      </c>
      <c r="E177" s="11">
        <f>VLOOKUP(A177,Sheet2!$A$6:$C$212,3,0)</f>
        <v>32241</v>
      </c>
      <c r="F177" s="12">
        <v>1150</v>
      </c>
      <c r="G177" s="12">
        <v>1950</v>
      </c>
      <c r="H177" s="7">
        <v>0.8</v>
      </c>
      <c r="I177" s="11">
        <f t="shared" si="33"/>
        <v>15603</v>
      </c>
      <c r="J177" s="11">
        <f t="shared" si="35"/>
        <v>12483</v>
      </c>
      <c r="K177" s="11">
        <f t="shared" si="36"/>
        <v>3120</v>
      </c>
      <c r="L177" s="11">
        <f>VLOOKUP(A177,Sheet4!$A$6:$J$152,3,0)</f>
        <v>170</v>
      </c>
      <c r="M177" s="11">
        <f>VLOOKUP(A177,Sheet4!$A$6:$J$152,4,0)</f>
        <v>7694</v>
      </c>
      <c r="N177" s="11">
        <f>VLOOKUP(A177,Sheet4!$A$6:$J$152,5,0)</f>
        <v>9306</v>
      </c>
      <c r="O177" s="11">
        <v>1150</v>
      </c>
      <c r="P177" s="11">
        <v>0.8</v>
      </c>
      <c r="Q177" s="11">
        <f>VLOOKUP(A177,Sheet4!$A$6:$J$152,8,0)</f>
        <v>1070</v>
      </c>
      <c r="R177" s="11">
        <f>VLOOKUP(A177,Sheet4!$A$6:$J$152,9,0)</f>
        <v>856</v>
      </c>
      <c r="S177" s="11">
        <f>VLOOKUP(A177,Sheet4!$A$6:$J$152,10,0)</f>
        <v>214</v>
      </c>
      <c r="T177" s="11"/>
      <c r="U177" s="11">
        <f t="shared" si="34"/>
        <v>13339</v>
      </c>
      <c r="V177" s="11">
        <f>U177-Y177</f>
        <v>13339</v>
      </c>
      <c r="W177" s="11">
        <f>ROUND(417750*V177/$V$5,0)</f>
        <v>4872</v>
      </c>
      <c r="X177" s="11">
        <f>V177-W177</f>
        <v>8467</v>
      </c>
      <c r="Y177" s="11"/>
      <c r="Z177" s="39"/>
    </row>
    <row r="178" spans="1:27" hidden="1">
      <c r="A178" s="31" t="s">
        <v>197</v>
      </c>
      <c r="B178" s="31"/>
      <c r="C178" s="32">
        <f t="shared" si="32"/>
        <v>193645</v>
      </c>
      <c r="D178" s="32">
        <f>SUM(D179:D181)</f>
        <v>140493</v>
      </c>
      <c r="E178" s="32">
        <f>SUM(E179:E181)</f>
        <v>53152</v>
      </c>
      <c r="F178" s="33">
        <v>1150</v>
      </c>
      <c r="G178" s="33">
        <v>1950</v>
      </c>
      <c r="H178" s="31" t="s">
        <v>44</v>
      </c>
      <c r="I178" s="32">
        <f t="shared" si="33"/>
        <v>26521</v>
      </c>
      <c r="J178" s="32">
        <f>SUM(J179:J181)</f>
        <v>19461</v>
      </c>
      <c r="K178" s="32">
        <f t="shared" ref="K178" si="41">SUM(K179:K181)</f>
        <v>7060</v>
      </c>
      <c r="L178" s="32">
        <f>VLOOKUP(A178,Sheet4!$A$6:$J$152,3,0)</f>
        <v>67</v>
      </c>
      <c r="M178" s="32">
        <f>VLOOKUP(A178,Sheet4!$A$6:$J$152,4,0)</f>
        <v>3368</v>
      </c>
      <c r="N178" s="32">
        <f>VLOOKUP(A178,Sheet4!$A$6:$J$152,5,0)</f>
        <v>3332</v>
      </c>
      <c r="O178" s="32">
        <v>1150</v>
      </c>
      <c r="P178" s="31" t="s">
        <v>44</v>
      </c>
      <c r="Q178" s="32">
        <f>VLOOKUP(A178,Sheet4!$A$6:$J$152,8,0)</f>
        <v>383</v>
      </c>
      <c r="R178" s="32">
        <f>VLOOKUP(A178,Sheet4!$A$6:$J$152,9,0)</f>
        <v>285</v>
      </c>
      <c r="S178" s="32">
        <f>VLOOKUP(A178,Sheet4!$A$6:$J$152,10,0)</f>
        <v>98</v>
      </c>
      <c r="T178" s="32">
        <v>-61</v>
      </c>
      <c r="U178" s="32">
        <f t="shared" si="34"/>
        <v>19685</v>
      </c>
      <c r="V178" s="32">
        <f>SUM(V179:V181)</f>
        <v>19685</v>
      </c>
      <c r="W178" s="32">
        <f>SUM(W179:W181)</f>
        <v>7190</v>
      </c>
      <c r="X178" s="32">
        <f>SUM(X179:X181)</f>
        <v>12495</v>
      </c>
      <c r="Y178" s="32"/>
      <c r="Z178" s="38"/>
      <c r="AA178" s="3">
        <v>1</v>
      </c>
    </row>
    <row r="179" spans="1:27" hidden="1">
      <c r="A179" s="17" t="s">
        <v>198</v>
      </c>
      <c r="B179" s="20">
        <v>619001</v>
      </c>
      <c r="C179" s="11">
        <f t="shared" si="32"/>
        <v>7015</v>
      </c>
      <c r="D179" s="11">
        <f>VLOOKUP(A179,Sheet2!$A$6:$C$212,2,0)</f>
        <v>3428</v>
      </c>
      <c r="E179" s="11">
        <f>VLOOKUP(A179,Sheet2!$A$6:$C$212,3,0)</f>
        <v>3587</v>
      </c>
      <c r="F179" s="12">
        <v>1150</v>
      </c>
      <c r="G179" s="12">
        <v>1950</v>
      </c>
      <c r="H179" s="7">
        <v>0.6</v>
      </c>
      <c r="I179" s="11">
        <f t="shared" si="33"/>
        <v>1094</v>
      </c>
      <c r="J179" s="11">
        <f t="shared" si="35"/>
        <v>656</v>
      </c>
      <c r="K179" s="11">
        <f t="shared" si="36"/>
        <v>438</v>
      </c>
      <c r="L179" s="11">
        <v>0</v>
      </c>
      <c r="M179" s="11">
        <v>0</v>
      </c>
      <c r="N179" s="11">
        <v>0</v>
      </c>
      <c r="O179" s="11">
        <v>1150</v>
      </c>
      <c r="P179" s="11">
        <v>0.6</v>
      </c>
      <c r="Q179" s="11">
        <v>0</v>
      </c>
      <c r="R179" s="11">
        <v>0</v>
      </c>
      <c r="S179" s="11">
        <v>0</v>
      </c>
      <c r="T179" s="11">
        <v>-23</v>
      </c>
      <c r="U179" s="11">
        <f t="shared" si="34"/>
        <v>633</v>
      </c>
      <c r="V179" s="11">
        <f>U179-Y179</f>
        <v>633</v>
      </c>
      <c r="W179" s="11">
        <f>ROUND(417750*V179/$V$5,0)</f>
        <v>231</v>
      </c>
      <c r="X179" s="11">
        <f>V179-W179</f>
        <v>402</v>
      </c>
      <c r="Y179" s="11"/>
      <c r="Z179" s="39"/>
    </row>
    <row r="180" spans="1:27" hidden="1">
      <c r="A180" s="7" t="s">
        <v>199</v>
      </c>
      <c r="B180" s="20">
        <v>619002</v>
      </c>
      <c r="C180" s="11">
        <f t="shared" si="32"/>
        <v>56200</v>
      </c>
      <c r="D180" s="11">
        <f>VLOOKUP(A180,Sheet2!$A$6:$C$212,2,0)</f>
        <v>40922</v>
      </c>
      <c r="E180" s="11">
        <f>VLOOKUP(A180,Sheet2!$A$6:$C$212,3,0)</f>
        <v>15278</v>
      </c>
      <c r="F180" s="12">
        <v>1150</v>
      </c>
      <c r="G180" s="12">
        <v>1950</v>
      </c>
      <c r="H180" s="7">
        <v>0.6</v>
      </c>
      <c r="I180" s="11">
        <f t="shared" si="33"/>
        <v>7685</v>
      </c>
      <c r="J180" s="11">
        <f t="shared" si="35"/>
        <v>4611</v>
      </c>
      <c r="K180" s="11">
        <f t="shared" si="36"/>
        <v>3074</v>
      </c>
      <c r="L180" s="11">
        <f>VLOOKUP(A180,Sheet4!$A$6:$J$152,3,0)</f>
        <v>20</v>
      </c>
      <c r="M180" s="11">
        <f>VLOOKUP(A180,Sheet4!$A$6:$J$152,4,0)</f>
        <v>1054</v>
      </c>
      <c r="N180" s="11">
        <f>VLOOKUP(A180,Sheet4!$A$6:$J$152,5,0)</f>
        <v>946</v>
      </c>
      <c r="O180" s="11">
        <v>1150</v>
      </c>
      <c r="P180" s="11">
        <v>0.6</v>
      </c>
      <c r="Q180" s="11">
        <f>VLOOKUP(A180,Sheet4!$A$6:$J$152,8,0)</f>
        <v>109</v>
      </c>
      <c r="R180" s="11">
        <f>VLOOKUP(A180,Sheet4!$A$6:$J$152,9,0)</f>
        <v>65</v>
      </c>
      <c r="S180" s="11">
        <f>VLOOKUP(A180,Sheet4!$A$6:$J$152,10,0)</f>
        <v>44</v>
      </c>
      <c r="T180" s="11"/>
      <c r="U180" s="11">
        <f t="shared" si="34"/>
        <v>4676</v>
      </c>
      <c r="V180" s="11">
        <f>U180-Y180</f>
        <v>4676</v>
      </c>
      <c r="W180" s="11">
        <f>ROUND(417750*V180/$V$5,0)</f>
        <v>1708</v>
      </c>
      <c r="X180" s="11">
        <f>V180-W180</f>
        <v>2968</v>
      </c>
      <c r="Y180" s="11"/>
      <c r="Z180" s="39" t="s">
        <v>200</v>
      </c>
    </row>
    <row r="181" spans="1:27" hidden="1">
      <c r="A181" s="7" t="s">
        <v>201</v>
      </c>
      <c r="B181" s="20">
        <v>619004</v>
      </c>
      <c r="C181" s="11">
        <f t="shared" si="32"/>
        <v>130430</v>
      </c>
      <c r="D181" s="11">
        <f>VLOOKUP(A181,Sheet2!$A$6:$C$212,2,0)</f>
        <v>96143</v>
      </c>
      <c r="E181" s="11">
        <f>VLOOKUP(A181,Sheet2!$A$6:$C$212,3,0)</f>
        <v>34287</v>
      </c>
      <c r="F181" s="12">
        <v>1150</v>
      </c>
      <c r="G181" s="12">
        <v>1950</v>
      </c>
      <c r="H181" s="7">
        <v>0.8</v>
      </c>
      <c r="I181" s="11">
        <f t="shared" si="33"/>
        <v>17742</v>
      </c>
      <c r="J181" s="11">
        <f t="shared" si="35"/>
        <v>14194</v>
      </c>
      <c r="K181" s="11">
        <f t="shared" si="36"/>
        <v>3548</v>
      </c>
      <c r="L181" s="11">
        <f>VLOOKUP(A181,Sheet4!$A$6:$J$152,3,0)</f>
        <v>47</v>
      </c>
      <c r="M181" s="11">
        <f>VLOOKUP(A181,Sheet4!$A$6:$J$152,4,0)</f>
        <v>2314</v>
      </c>
      <c r="N181" s="11">
        <f>VLOOKUP(A181,Sheet4!$A$6:$J$152,5,0)</f>
        <v>2386</v>
      </c>
      <c r="O181" s="11">
        <v>1150</v>
      </c>
      <c r="P181" s="11">
        <v>0.8</v>
      </c>
      <c r="Q181" s="11">
        <f>VLOOKUP(A181,Sheet4!$A$6:$J$152,8,0)</f>
        <v>274</v>
      </c>
      <c r="R181" s="11">
        <f>VLOOKUP(A181,Sheet4!$A$6:$J$152,9,0)</f>
        <v>220</v>
      </c>
      <c r="S181" s="11">
        <f>VLOOKUP(A181,Sheet4!$A$6:$J$152,10,0)</f>
        <v>54</v>
      </c>
      <c r="T181" s="11">
        <v>-38</v>
      </c>
      <c r="U181" s="11">
        <f t="shared" si="34"/>
        <v>14376</v>
      </c>
      <c r="V181" s="11">
        <f>U181-Y181</f>
        <v>14376</v>
      </c>
      <c r="W181" s="11">
        <f>ROUND(417750*V181/$V$5,0)</f>
        <v>5251</v>
      </c>
      <c r="X181" s="11">
        <f>V181-W181</f>
        <v>9125</v>
      </c>
      <c r="Y181" s="11"/>
      <c r="Z181" s="39" t="s">
        <v>202</v>
      </c>
    </row>
    <row r="182" spans="1:27" hidden="1">
      <c r="A182" s="31" t="s">
        <v>203</v>
      </c>
      <c r="B182" s="31"/>
      <c r="C182" s="32">
        <f t="shared" si="32"/>
        <v>84951</v>
      </c>
      <c r="D182" s="32">
        <f>VLOOKUP(A182,Sheet2!$A$6:$C$212,2,0)</f>
        <v>58811</v>
      </c>
      <c r="E182" s="32">
        <f>VLOOKUP(A182,Sheet2!$A$6:$C$212,3,0)</f>
        <v>26140</v>
      </c>
      <c r="F182" s="33">
        <v>1150</v>
      </c>
      <c r="G182" s="33">
        <v>1950</v>
      </c>
      <c r="H182" s="31">
        <v>1</v>
      </c>
      <c r="I182" s="32">
        <f t="shared" si="33"/>
        <v>11861</v>
      </c>
      <c r="J182" s="32">
        <f t="shared" si="35"/>
        <v>11861</v>
      </c>
      <c r="K182" s="32">
        <f t="shared" si="36"/>
        <v>0</v>
      </c>
      <c r="L182" s="32">
        <f>VLOOKUP(A182,Sheet4!$A$6:$J$152,3,0)</f>
        <v>86</v>
      </c>
      <c r="M182" s="32">
        <f>VLOOKUP(A182,Sheet4!$A$6:$J$152,4,0)</f>
        <v>3819</v>
      </c>
      <c r="N182" s="32">
        <f>VLOOKUP(A182,Sheet4!$A$6:$J$152,5,0)</f>
        <v>4781</v>
      </c>
      <c r="O182" s="32">
        <v>1150</v>
      </c>
      <c r="P182" s="31">
        <v>1</v>
      </c>
      <c r="Q182" s="32">
        <f>VLOOKUP(A182,Sheet4!$A$6:$J$152,8,0)</f>
        <v>550</v>
      </c>
      <c r="R182" s="32">
        <f>VLOOKUP(A182,Sheet4!$A$6:$J$152,9,0)</f>
        <v>550</v>
      </c>
      <c r="S182" s="32">
        <f>VLOOKUP(A182,Sheet4!$A$6:$J$152,10,0)</f>
        <v>0</v>
      </c>
      <c r="T182" s="32"/>
      <c r="U182" s="32">
        <f t="shared" si="34"/>
        <v>12411</v>
      </c>
      <c r="V182" s="32">
        <f>SUM(V183)</f>
        <v>12411</v>
      </c>
      <c r="W182" s="32">
        <f>SUM(W183)</f>
        <v>4533</v>
      </c>
      <c r="X182" s="32">
        <f>SUM(X183)</f>
        <v>7878</v>
      </c>
      <c r="Y182" s="32"/>
      <c r="Z182" s="38"/>
      <c r="AA182" s="3">
        <v>1</v>
      </c>
    </row>
    <row r="183" spans="1:27" hidden="1">
      <c r="A183" s="7" t="s">
        <v>203</v>
      </c>
      <c r="B183" s="20">
        <v>619003</v>
      </c>
      <c r="C183" s="11">
        <f t="shared" si="32"/>
        <v>84951</v>
      </c>
      <c r="D183" s="11">
        <f>VLOOKUP(A183,Sheet2!$A$6:$C$212,2,0)</f>
        <v>58811</v>
      </c>
      <c r="E183" s="11">
        <f>VLOOKUP(A183,Sheet2!$A$6:$C$212,3,0)</f>
        <v>26140</v>
      </c>
      <c r="F183" s="12">
        <v>1150</v>
      </c>
      <c r="G183" s="12">
        <v>1950</v>
      </c>
      <c r="H183" s="7">
        <v>1</v>
      </c>
      <c r="I183" s="11">
        <f t="shared" si="33"/>
        <v>11861</v>
      </c>
      <c r="J183" s="11">
        <f t="shared" si="35"/>
        <v>11861</v>
      </c>
      <c r="K183" s="11">
        <f t="shared" si="36"/>
        <v>0</v>
      </c>
      <c r="L183" s="11">
        <f>VLOOKUP(A183,Sheet4!$A$6:$J$152,3,0)</f>
        <v>86</v>
      </c>
      <c r="M183" s="11">
        <f>VLOOKUP(A183,Sheet4!$A$6:$J$152,4,0)</f>
        <v>3819</v>
      </c>
      <c r="N183" s="11">
        <f>VLOOKUP(A183,Sheet4!$A$6:$J$152,5,0)</f>
        <v>4781</v>
      </c>
      <c r="O183" s="11">
        <v>1150</v>
      </c>
      <c r="P183" s="11">
        <v>1</v>
      </c>
      <c r="Q183" s="11">
        <f>VLOOKUP(A183,Sheet4!$A$6:$J$152,8,0)</f>
        <v>550</v>
      </c>
      <c r="R183" s="11">
        <f>VLOOKUP(A183,Sheet4!$A$6:$J$152,9,0)</f>
        <v>550</v>
      </c>
      <c r="S183" s="11">
        <f>VLOOKUP(A183,Sheet4!$A$6:$J$152,10,0)</f>
        <v>0</v>
      </c>
      <c r="T183" s="11"/>
      <c r="U183" s="11">
        <f t="shared" si="34"/>
        <v>12411</v>
      </c>
      <c r="V183" s="11">
        <f>U183-Y183</f>
        <v>12411</v>
      </c>
      <c r="W183" s="11">
        <f>ROUND(417750*V183/$V$5,0)</f>
        <v>4533</v>
      </c>
      <c r="X183" s="11">
        <f>V183-W183</f>
        <v>7878</v>
      </c>
      <c r="Y183" s="11"/>
      <c r="Z183" s="39"/>
    </row>
    <row r="184" spans="1:27" hidden="1">
      <c r="A184" s="31" t="s">
        <v>204</v>
      </c>
      <c r="B184" s="31"/>
      <c r="C184" s="32">
        <f t="shared" si="32"/>
        <v>220954</v>
      </c>
      <c r="D184" s="32">
        <f>SUM(D185:D188)</f>
        <v>157525</v>
      </c>
      <c r="E184" s="32">
        <f>SUM(E185:E188)</f>
        <v>63429</v>
      </c>
      <c r="F184" s="33">
        <v>1150</v>
      </c>
      <c r="G184" s="33">
        <v>1950</v>
      </c>
      <c r="H184" s="31" t="s">
        <v>44</v>
      </c>
      <c r="I184" s="32">
        <f t="shared" si="33"/>
        <v>30484</v>
      </c>
      <c r="J184" s="32">
        <f>SUM(J185:J188)</f>
        <v>21048</v>
      </c>
      <c r="K184" s="32">
        <f t="shared" ref="K184" si="42">SUM(K185:K188)</f>
        <v>9436</v>
      </c>
      <c r="L184" s="32">
        <f>VLOOKUP(A184,Sheet4!$A$6:$J$152,3,0)</f>
        <v>48</v>
      </c>
      <c r="M184" s="32">
        <f>VLOOKUP(A184,Sheet4!$A$6:$J$152,4,0)</f>
        <v>2876</v>
      </c>
      <c r="N184" s="32">
        <f>VLOOKUP(A184,Sheet4!$A$6:$J$152,5,0)</f>
        <v>1924</v>
      </c>
      <c r="O184" s="32">
        <v>1150</v>
      </c>
      <c r="P184" s="31" t="s">
        <v>44</v>
      </c>
      <c r="Q184" s="32">
        <f>VLOOKUP(A184,Sheet4!$A$6:$J$152,8,0)</f>
        <v>221</v>
      </c>
      <c r="R184" s="32">
        <f>VLOOKUP(A184,Sheet4!$A$6:$J$152,9,0)</f>
        <v>172</v>
      </c>
      <c r="S184" s="32">
        <f>VLOOKUP(A184,Sheet4!$A$6:$J$152,10,0)</f>
        <v>49</v>
      </c>
      <c r="T184" s="32">
        <v>-32</v>
      </c>
      <c r="U184" s="32">
        <f t="shared" si="34"/>
        <v>21188</v>
      </c>
      <c r="V184" s="32">
        <f>SUM(V185:V188)</f>
        <v>21188</v>
      </c>
      <c r="W184" s="32">
        <f>SUM(W185:W188)</f>
        <v>7739</v>
      </c>
      <c r="X184" s="32">
        <f>SUM(X185:X188)</f>
        <v>13449</v>
      </c>
      <c r="Y184" s="32"/>
      <c r="Z184" s="38"/>
      <c r="AA184" s="3">
        <v>1</v>
      </c>
    </row>
    <row r="185" spans="1:27" ht="36" hidden="1">
      <c r="A185" s="22" t="s">
        <v>205</v>
      </c>
      <c r="B185" s="20">
        <v>620001</v>
      </c>
      <c r="C185" s="11">
        <f t="shared" si="32"/>
        <v>3840</v>
      </c>
      <c r="D185" s="11">
        <f>VLOOKUP(A185,Sheet2!$A$6:$C$212,2,0)</f>
        <v>1811</v>
      </c>
      <c r="E185" s="11">
        <f>VLOOKUP(A185,Sheet2!$A$6:$C$212,3,0)</f>
        <v>2029</v>
      </c>
      <c r="F185" s="12">
        <v>1150</v>
      </c>
      <c r="G185" s="12">
        <v>1950</v>
      </c>
      <c r="H185" s="7">
        <v>0.6</v>
      </c>
      <c r="I185" s="11">
        <f t="shared" si="33"/>
        <v>604</v>
      </c>
      <c r="J185" s="11">
        <f t="shared" si="35"/>
        <v>362</v>
      </c>
      <c r="K185" s="11">
        <f t="shared" si="36"/>
        <v>242</v>
      </c>
      <c r="L185" s="11">
        <v>0</v>
      </c>
      <c r="M185" s="11">
        <v>0</v>
      </c>
      <c r="N185" s="11">
        <v>0</v>
      </c>
      <c r="O185" s="11">
        <v>1150</v>
      </c>
      <c r="P185" s="11">
        <v>0.6</v>
      </c>
      <c r="Q185" s="11">
        <v>0</v>
      </c>
      <c r="R185" s="11">
        <v>0</v>
      </c>
      <c r="S185" s="11">
        <v>0</v>
      </c>
      <c r="T185" s="11">
        <v>-32</v>
      </c>
      <c r="U185" s="11">
        <f t="shared" si="34"/>
        <v>330</v>
      </c>
      <c r="V185" s="11">
        <f>U185-Y185</f>
        <v>330</v>
      </c>
      <c r="W185" s="11">
        <f>ROUND(417750*V185/$V$5,0)</f>
        <v>121</v>
      </c>
      <c r="X185" s="11">
        <f>V185-W185</f>
        <v>209</v>
      </c>
      <c r="Y185" s="11"/>
      <c r="Z185" s="39"/>
    </row>
    <row r="186" spans="1:27" ht="24" hidden="1">
      <c r="A186" s="22" t="s">
        <v>206</v>
      </c>
      <c r="B186" s="20"/>
      <c r="C186" s="11">
        <f t="shared" si="32"/>
        <v>1654</v>
      </c>
      <c r="D186" s="11">
        <f>VLOOKUP(A186,Sheet2!$A$6:$C$212,2,0)</f>
        <v>1207</v>
      </c>
      <c r="E186" s="11">
        <f>VLOOKUP(A186,Sheet2!$A$6:$C$212,3,0)</f>
        <v>447</v>
      </c>
      <c r="F186" s="12">
        <v>1150</v>
      </c>
      <c r="G186" s="12">
        <v>1950</v>
      </c>
      <c r="H186" s="7">
        <v>0.8</v>
      </c>
      <c r="I186" s="11">
        <f t="shared" si="33"/>
        <v>226</v>
      </c>
      <c r="J186" s="11">
        <f t="shared" si="35"/>
        <v>181</v>
      </c>
      <c r="K186" s="11">
        <f t="shared" si="36"/>
        <v>45</v>
      </c>
      <c r="L186" s="11">
        <f>VLOOKUP(A186,Sheet4!$A$6:$J$152,3,0)</f>
        <v>2</v>
      </c>
      <c r="M186" s="11">
        <f>VLOOKUP(A186,Sheet4!$A$6:$J$152,4,0)</f>
        <v>113</v>
      </c>
      <c r="N186" s="11">
        <f>VLOOKUP(A186,Sheet4!$A$6:$J$152,5,0)</f>
        <v>87</v>
      </c>
      <c r="O186" s="11">
        <v>1150</v>
      </c>
      <c r="P186" s="11">
        <v>0.8</v>
      </c>
      <c r="Q186" s="11">
        <f>VLOOKUP(A186,Sheet4!$A$6:$J$152,8,0)</f>
        <v>10</v>
      </c>
      <c r="R186" s="11">
        <f>VLOOKUP(A186,Sheet4!$A$6:$J$152,9,0)</f>
        <v>8</v>
      </c>
      <c r="S186" s="11">
        <f>VLOOKUP(A186,Sheet4!$A$6:$J$152,10,0)</f>
        <v>2</v>
      </c>
      <c r="T186" s="11"/>
      <c r="U186" s="11">
        <f t="shared" si="34"/>
        <v>189</v>
      </c>
      <c r="V186" s="11">
        <f>U186-Y186</f>
        <v>189</v>
      </c>
      <c r="W186" s="11">
        <f>ROUND(417750*V186/$V$5,0)</f>
        <v>69</v>
      </c>
      <c r="X186" s="11">
        <f>V186-W186</f>
        <v>120</v>
      </c>
      <c r="Y186" s="11"/>
      <c r="Z186" s="39"/>
    </row>
    <row r="187" spans="1:27" hidden="1">
      <c r="A187" s="7" t="s">
        <v>207</v>
      </c>
      <c r="B187" s="20">
        <v>620002</v>
      </c>
      <c r="C187" s="11">
        <f t="shared" si="32"/>
        <v>117897</v>
      </c>
      <c r="D187" s="11">
        <f>VLOOKUP(A187,Sheet2!$A$6:$C$212,2,0)</f>
        <v>86190</v>
      </c>
      <c r="E187" s="11">
        <f>VLOOKUP(A187,Sheet2!$A$6:$C$212,3,0)</f>
        <v>31707</v>
      </c>
      <c r="F187" s="12">
        <v>1150</v>
      </c>
      <c r="G187" s="12">
        <v>1950</v>
      </c>
      <c r="H187" s="7">
        <v>0.6</v>
      </c>
      <c r="I187" s="11">
        <f t="shared" si="33"/>
        <v>16095</v>
      </c>
      <c r="J187" s="11">
        <f t="shared" si="35"/>
        <v>9657</v>
      </c>
      <c r="K187" s="11">
        <f t="shared" si="36"/>
        <v>6438</v>
      </c>
      <c r="L187" s="11">
        <f>VLOOKUP(A187,Sheet4!$A$6:$J$152,3,0)</f>
        <v>8</v>
      </c>
      <c r="M187" s="11">
        <f>VLOOKUP(A187,Sheet4!$A$6:$J$152,4,0)</f>
        <v>591</v>
      </c>
      <c r="N187" s="11">
        <f>VLOOKUP(A187,Sheet4!$A$6:$J$152,5,0)</f>
        <v>209</v>
      </c>
      <c r="O187" s="11">
        <v>1150</v>
      </c>
      <c r="P187" s="11">
        <v>0.6</v>
      </c>
      <c r="Q187" s="11">
        <f>VLOOKUP(A187,Sheet4!$A$6:$J$152,8,0)</f>
        <v>24</v>
      </c>
      <c r="R187" s="11">
        <f>VLOOKUP(A187,Sheet4!$A$6:$J$152,9,0)</f>
        <v>14</v>
      </c>
      <c r="S187" s="11">
        <f>VLOOKUP(A187,Sheet4!$A$6:$J$152,10,0)</f>
        <v>10</v>
      </c>
      <c r="T187" s="11"/>
      <c r="U187" s="11">
        <f t="shared" si="34"/>
        <v>9671</v>
      </c>
      <c r="V187" s="11">
        <f>U187-Y187</f>
        <v>9671</v>
      </c>
      <c r="W187" s="11">
        <f>ROUND(417750*V187/$V$5,0)</f>
        <v>3532</v>
      </c>
      <c r="X187" s="11">
        <f>V187-W187</f>
        <v>6139</v>
      </c>
      <c r="Y187" s="11"/>
      <c r="Z187" s="39" t="s">
        <v>208</v>
      </c>
    </row>
    <row r="188" spans="1:27" hidden="1">
      <c r="A188" s="20" t="s">
        <v>209</v>
      </c>
      <c r="B188" s="20">
        <v>620003</v>
      </c>
      <c r="C188" s="11">
        <f t="shared" si="32"/>
        <v>97563</v>
      </c>
      <c r="D188" s="11">
        <f>VLOOKUP(A188,Sheet2!$A$6:$C$212,2,0)</f>
        <v>68317</v>
      </c>
      <c r="E188" s="11">
        <f>VLOOKUP(A188,Sheet2!$A$6:$C$212,3,0)</f>
        <v>29246</v>
      </c>
      <c r="F188" s="12">
        <v>1150</v>
      </c>
      <c r="G188" s="12">
        <v>1950</v>
      </c>
      <c r="H188" s="7">
        <v>0.8</v>
      </c>
      <c r="I188" s="11">
        <f t="shared" si="33"/>
        <v>13559</v>
      </c>
      <c r="J188" s="11">
        <f t="shared" si="35"/>
        <v>10848</v>
      </c>
      <c r="K188" s="11">
        <f t="shared" si="36"/>
        <v>2711</v>
      </c>
      <c r="L188" s="11">
        <f>VLOOKUP(A188,Sheet4!$A$6:$J$152,3,0)</f>
        <v>38</v>
      </c>
      <c r="M188" s="11">
        <f>VLOOKUP(A188,Sheet4!$A$6:$J$152,4,0)</f>
        <v>2172</v>
      </c>
      <c r="N188" s="11">
        <f>VLOOKUP(A188,Sheet4!$A$6:$J$152,5,0)</f>
        <v>1628</v>
      </c>
      <c r="O188" s="11">
        <v>1150</v>
      </c>
      <c r="P188" s="11">
        <v>0.8</v>
      </c>
      <c r="Q188" s="11">
        <f>VLOOKUP(A188,Sheet4!$A$6:$J$152,8,0)</f>
        <v>187</v>
      </c>
      <c r="R188" s="11">
        <f>VLOOKUP(A188,Sheet4!$A$6:$J$152,9,0)</f>
        <v>150</v>
      </c>
      <c r="S188" s="11">
        <f>VLOOKUP(A188,Sheet4!$A$6:$J$152,10,0)</f>
        <v>37</v>
      </c>
      <c r="T188" s="11"/>
      <c r="U188" s="11">
        <f t="shared" si="34"/>
        <v>10998</v>
      </c>
      <c r="V188" s="11">
        <f>U188-Y188</f>
        <v>10998</v>
      </c>
      <c r="W188" s="11">
        <f>ROUND(417750*V188/$V$5,0)</f>
        <v>4017</v>
      </c>
      <c r="X188" s="11">
        <f>V188-W188</f>
        <v>6981</v>
      </c>
      <c r="Y188" s="11"/>
      <c r="Z188" s="39" t="s">
        <v>210</v>
      </c>
    </row>
    <row r="189" spans="1:27" hidden="1">
      <c r="A189" s="31" t="s">
        <v>211</v>
      </c>
      <c r="B189" s="31"/>
      <c r="C189" s="32">
        <f t="shared" si="32"/>
        <v>79251</v>
      </c>
      <c r="D189" s="32">
        <f>VLOOKUP(A189,Sheet2!$A$6:$C$212,2,0)</f>
        <v>53945</v>
      </c>
      <c r="E189" s="32">
        <f>VLOOKUP(A189,Sheet2!$A$6:$C$212,3,0)</f>
        <v>25306</v>
      </c>
      <c r="F189" s="33">
        <v>1150</v>
      </c>
      <c r="G189" s="33">
        <v>1950</v>
      </c>
      <c r="H189" s="31">
        <v>1</v>
      </c>
      <c r="I189" s="32">
        <f t="shared" si="33"/>
        <v>11138</v>
      </c>
      <c r="J189" s="32">
        <f t="shared" si="35"/>
        <v>11138</v>
      </c>
      <c r="K189" s="32">
        <f t="shared" si="36"/>
        <v>0</v>
      </c>
      <c r="L189" s="32">
        <f>VLOOKUP(A189,Sheet4!$A$6:$J$152,3,0)</f>
        <v>95</v>
      </c>
      <c r="M189" s="32">
        <f>VLOOKUP(A189,Sheet4!$A$6:$J$152,4,0)</f>
        <v>4540</v>
      </c>
      <c r="N189" s="32">
        <f>VLOOKUP(A189,Sheet4!$A$6:$J$152,5,0)</f>
        <v>4960</v>
      </c>
      <c r="O189" s="32">
        <v>1150</v>
      </c>
      <c r="P189" s="31">
        <v>1</v>
      </c>
      <c r="Q189" s="32">
        <f>VLOOKUP(A189,Sheet4!$A$6:$J$152,8,0)</f>
        <v>570</v>
      </c>
      <c r="R189" s="32">
        <f>VLOOKUP(A189,Sheet4!$A$6:$J$152,9,0)</f>
        <v>570</v>
      </c>
      <c r="S189" s="32">
        <f>VLOOKUP(A189,Sheet4!$A$6:$J$152,10,0)</f>
        <v>0</v>
      </c>
      <c r="T189" s="32">
        <v>-279</v>
      </c>
      <c r="U189" s="32">
        <f t="shared" si="34"/>
        <v>11429</v>
      </c>
      <c r="V189" s="32">
        <f>SUM(V190)</f>
        <v>11429</v>
      </c>
      <c r="W189" s="32">
        <f>SUM(W190)</f>
        <v>4174</v>
      </c>
      <c r="X189" s="32">
        <f>SUM(X190)</f>
        <v>7255</v>
      </c>
      <c r="Y189" s="32"/>
      <c r="Z189" s="38"/>
      <c r="AA189" s="3">
        <v>1</v>
      </c>
    </row>
    <row r="190" spans="1:27" hidden="1">
      <c r="A190" s="7" t="s">
        <v>211</v>
      </c>
      <c r="B190" s="20">
        <v>620005</v>
      </c>
      <c r="C190" s="11">
        <f t="shared" si="32"/>
        <v>79251</v>
      </c>
      <c r="D190" s="11">
        <f>VLOOKUP(A190,Sheet2!$A$6:$C$212,2,0)</f>
        <v>53945</v>
      </c>
      <c r="E190" s="11">
        <f>VLOOKUP(A190,Sheet2!$A$6:$C$212,3,0)</f>
        <v>25306</v>
      </c>
      <c r="F190" s="12">
        <v>1150</v>
      </c>
      <c r="G190" s="12">
        <v>1950</v>
      </c>
      <c r="H190" s="7">
        <v>1</v>
      </c>
      <c r="I190" s="11">
        <f t="shared" si="33"/>
        <v>11138</v>
      </c>
      <c r="J190" s="11">
        <f t="shared" si="35"/>
        <v>11138</v>
      </c>
      <c r="K190" s="11">
        <f t="shared" si="36"/>
        <v>0</v>
      </c>
      <c r="L190" s="11">
        <f>VLOOKUP(A190,Sheet4!$A$6:$J$152,3,0)</f>
        <v>95</v>
      </c>
      <c r="M190" s="11">
        <f>VLOOKUP(A190,Sheet4!$A$6:$J$152,4,0)</f>
        <v>4540</v>
      </c>
      <c r="N190" s="11">
        <f>VLOOKUP(A190,Sheet4!$A$6:$J$152,5,0)</f>
        <v>4960</v>
      </c>
      <c r="O190" s="11">
        <v>1150</v>
      </c>
      <c r="P190" s="11">
        <v>1</v>
      </c>
      <c r="Q190" s="11">
        <f>VLOOKUP(A190,Sheet4!$A$6:$J$152,8,0)</f>
        <v>570</v>
      </c>
      <c r="R190" s="11">
        <f>VLOOKUP(A190,Sheet4!$A$6:$J$152,9,0)</f>
        <v>570</v>
      </c>
      <c r="S190" s="11">
        <f>VLOOKUP(A190,Sheet4!$A$6:$J$152,10,0)</f>
        <v>0</v>
      </c>
      <c r="T190" s="11">
        <v>-279</v>
      </c>
      <c r="U190" s="11">
        <f t="shared" si="34"/>
        <v>11429</v>
      </c>
      <c r="V190" s="11">
        <f>U190-Y190</f>
        <v>11429</v>
      </c>
      <c r="W190" s="11">
        <f>ROUND(417750*V190/$V$5,0)</f>
        <v>4174</v>
      </c>
      <c r="X190" s="11">
        <f>V190-W190</f>
        <v>7255</v>
      </c>
      <c r="Y190" s="11"/>
      <c r="Z190" s="39"/>
    </row>
    <row r="191" spans="1:27" hidden="1">
      <c r="A191" s="31" t="s">
        <v>212</v>
      </c>
      <c r="B191" s="31"/>
      <c r="C191" s="32">
        <f t="shared" si="32"/>
        <v>289606</v>
      </c>
      <c r="D191" s="32">
        <f>VLOOKUP(A191,Sheet2!$A$6:$C$212,2,0)</f>
        <v>195316</v>
      </c>
      <c r="E191" s="32">
        <f>VLOOKUP(A191,Sheet2!$A$6:$C$212,3,0)</f>
        <v>94290</v>
      </c>
      <c r="F191" s="33">
        <v>1150</v>
      </c>
      <c r="G191" s="33">
        <v>1950</v>
      </c>
      <c r="H191" s="31">
        <v>1</v>
      </c>
      <c r="I191" s="32">
        <f t="shared" si="33"/>
        <v>40848</v>
      </c>
      <c r="J191" s="32">
        <f t="shared" si="35"/>
        <v>40848</v>
      </c>
      <c r="K191" s="32">
        <f t="shared" si="36"/>
        <v>0</v>
      </c>
      <c r="L191" s="32">
        <f>VLOOKUP(A191,Sheet4!$A$6:$J$152,3,0)</f>
        <v>95</v>
      </c>
      <c r="M191" s="32">
        <f>VLOOKUP(A191,Sheet4!$A$6:$J$152,4,0)</f>
        <v>5103</v>
      </c>
      <c r="N191" s="32">
        <f>VLOOKUP(A191,Sheet4!$A$6:$J$152,5,0)</f>
        <v>4397</v>
      </c>
      <c r="O191" s="32">
        <v>1150</v>
      </c>
      <c r="P191" s="31">
        <v>1</v>
      </c>
      <c r="Q191" s="32">
        <f>VLOOKUP(A191,Sheet4!$A$6:$J$152,8,0)</f>
        <v>506</v>
      </c>
      <c r="R191" s="32">
        <f>VLOOKUP(A191,Sheet4!$A$6:$J$152,9,0)</f>
        <v>506</v>
      </c>
      <c r="S191" s="32">
        <f>VLOOKUP(A191,Sheet4!$A$6:$J$152,10,0)</f>
        <v>0</v>
      </c>
      <c r="T191" s="32"/>
      <c r="U191" s="32">
        <f t="shared" si="34"/>
        <v>41354</v>
      </c>
      <c r="V191" s="32">
        <f>SUM(V192)</f>
        <v>41354</v>
      </c>
      <c r="W191" s="32">
        <f>SUM(W192)</f>
        <v>15104</v>
      </c>
      <c r="X191" s="32">
        <f>SUM(X192)</f>
        <v>26250</v>
      </c>
      <c r="Y191" s="32"/>
      <c r="Z191" s="38"/>
      <c r="AA191" s="3">
        <v>1</v>
      </c>
    </row>
    <row r="192" spans="1:27" hidden="1">
      <c r="A192" s="7" t="s">
        <v>212</v>
      </c>
      <c r="B192" s="20">
        <v>620004</v>
      </c>
      <c r="C192" s="11">
        <f t="shared" si="32"/>
        <v>289606</v>
      </c>
      <c r="D192" s="11">
        <f>VLOOKUP(A192,Sheet2!$A$6:$C$212,2,0)</f>
        <v>195316</v>
      </c>
      <c r="E192" s="11">
        <f>VLOOKUP(A192,Sheet2!$A$6:$C$212,3,0)</f>
        <v>94290</v>
      </c>
      <c r="F192" s="12">
        <v>1150</v>
      </c>
      <c r="G192" s="12">
        <v>1950</v>
      </c>
      <c r="H192" s="7">
        <v>1</v>
      </c>
      <c r="I192" s="11">
        <f t="shared" si="33"/>
        <v>40848</v>
      </c>
      <c r="J192" s="11">
        <f t="shared" si="35"/>
        <v>40848</v>
      </c>
      <c r="K192" s="11">
        <f t="shared" si="36"/>
        <v>0</v>
      </c>
      <c r="L192" s="11">
        <f>VLOOKUP(A192,Sheet4!$A$6:$J$152,3,0)</f>
        <v>95</v>
      </c>
      <c r="M192" s="11">
        <f>VLOOKUP(A192,Sheet4!$A$6:$J$152,4,0)</f>
        <v>5103</v>
      </c>
      <c r="N192" s="11">
        <f>VLOOKUP(A192,Sheet4!$A$6:$J$152,5,0)</f>
        <v>4397</v>
      </c>
      <c r="O192" s="11">
        <v>1150</v>
      </c>
      <c r="P192" s="11">
        <v>1</v>
      </c>
      <c r="Q192" s="11">
        <f>VLOOKUP(A192,Sheet4!$A$6:$J$152,8,0)</f>
        <v>506</v>
      </c>
      <c r="R192" s="11">
        <f>VLOOKUP(A192,Sheet4!$A$6:$J$152,9,0)</f>
        <v>506</v>
      </c>
      <c r="S192" s="11">
        <f>VLOOKUP(A192,Sheet4!$A$6:$J$152,10,0)</f>
        <v>0</v>
      </c>
      <c r="T192" s="11"/>
      <c r="U192" s="11">
        <f t="shared" si="34"/>
        <v>41354</v>
      </c>
      <c r="V192" s="11">
        <f>U192-Y192</f>
        <v>41354</v>
      </c>
      <c r="W192" s="11">
        <f>ROUND(417750*V192/$V$5,0)</f>
        <v>15104</v>
      </c>
      <c r="X192" s="11">
        <f>V192-W192</f>
        <v>26250</v>
      </c>
      <c r="Y192" s="11"/>
      <c r="Z192" s="39"/>
    </row>
    <row r="193" spans="1:27" hidden="1">
      <c r="A193" s="31" t="s">
        <v>213</v>
      </c>
      <c r="B193" s="31"/>
      <c r="C193" s="32">
        <f t="shared" si="32"/>
        <v>148118</v>
      </c>
      <c r="D193" s="32">
        <f>VLOOKUP(A193,Sheet2!$A$6:$C$212,2,0)</f>
        <v>103491</v>
      </c>
      <c r="E193" s="32">
        <f>VLOOKUP(A193,Sheet2!$A$6:$C$212,3,0)</f>
        <v>44627</v>
      </c>
      <c r="F193" s="33">
        <v>1150</v>
      </c>
      <c r="G193" s="33">
        <v>1950</v>
      </c>
      <c r="H193" s="31">
        <v>1</v>
      </c>
      <c r="I193" s="32">
        <f t="shared" si="33"/>
        <v>20604</v>
      </c>
      <c r="J193" s="32">
        <f t="shared" si="35"/>
        <v>20604</v>
      </c>
      <c r="K193" s="32">
        <f t="shared" si="36"/>
        <v>0</v>
      </c>
      <c r="L193" s="32">
        <f>VLOOKUP(A193,Sheet4!$A$6:$J$152,3,0)</f>
        <v>89</v>
      </c>
      <c r="M193" s="32">
        <f>VLOOKUP(A193,Sheet4!$A$6:$J$152,4,0)</f>
        <v>4258</v>
      </c>
      <c r="N193" s="32">
        <f>VLOOKUP(A193,Sheet4!$A$6:$J$152,5,0)</f>
        <v>4642</v>
      </c>
      <c r="O193" s="32">
        <v>1150</v>
      </c>
      <c r="P193" s="31">
        <v>1</v>
      </c>
      <c r="Q193" s="32">
        <f>VLOOKUP(A193,Sheet4!$A$6:$J$152,8,0)</f>
        <v>534</v>
      </c>
      <c r="R193" s="32">
        <f>VLOOKUP(A193,Sheet4!$A$6:$J$152,9,0)</f>
        <v>534</v>
      </c>
      <c r="S193" s="32">
        <f>VLOOKUP(A193,Sheet4!$A$6:$J$152,10,0)</f>
        <v>0</v>
      </c>
      <c r="T193" s="32"/>
      <c r="U193" s="32">
        <f t="shared" si="34"/>
        <v>21138</v>
      </c>
      <c r="V193" s="32">
        <f>SUM(V194)</f>
        <v>21138</v>
      </c>
      <c r="W193" s="32">
        <f>SUM(W194)</f>
        <v>7721</v>
      </c>
      <c r="X193" s="32">
        <f>SUM(X194)</f>
        <v>13417</v>
      </c>
      <c r="Y193" s="32"/>
      <c r="Z193" s="38"/>
      <c r="AA193" s="3">
        <v>1</v>
      </c>
    </row>
    <row r="194" spans="1:27" hidden="1">
      <c r="A194" s="7" t="s">
        <v>213</v>
      </c>
      <c r="B194" s="20">
        <v>620006</v>
      </c>
      <c r="C194" s="11">
        <f t="shared" si="32"/>
        <v>148118</v>
      </c>
      <c r="D194" s="11">
        <f>VLOOKUP(A194,Sheet2!$A$6:$C$212,2,0)</f>
        <v>103491</v>
      </c>
      <c r="E194" s="11">
        <f>VLOOKUP(A194,Sheet2!$A$6:$C$212,3,0)</f>
        <v>44627</v>
      </c>
      <c r="F194" s="12">
        <v>1150</v>
      </c>
      <c r="G194" s="12">
        <v>1950</v>
      </c>
      <c r="H194" s="7">
        <v>1</v>
      </c>
      <c r="I194" s="11">
        <f t="shared" si="33"/>
        <v>20604</v>
      </c>
      <c r="J194" s="11">
        <f t="shared" si="35"/>
        <v>20604</v>
      </c>
      <c r="K194" s="11">
        <f t="shared" si="36"/>
        <v>0</v>
      </c>
      <c r="L194" s="11">
        <f>VLOOKUP(A194,Sheet4!$A$6:$J$152,3,0)</f>
        <v>89</v>
      </c>
      <c r="M194" s="11">
        <f>VLOOKUP(A194,Sheet4!$A$6:$J$152,4,0)</f>
        <v>4258</v>
      </c>
      <c r="N194" s="11">
        <f>VLOOKUP(A194,Sheet4!$A$6:$J$152,5,0)</f>
        <v>4642</v>
      </c>
      <c r="O194" s="11">
        <v>1150</v>
      </c>
      <c r="P194" s="11">
        <v>1</v>
      </c>
      <c r="Q194" s="11">
        <f>VLOOKUP(A194,Sheet4!$A$6:$J$152,8,0)</f>
        <v>534</v>
      </c>
      <c r="R194" s="11">
        <f>VLOOKUP(A194,Sheet4!$A$6:$J$152,9,0)</f>
        <v>534</v>
      </c>
      <c r="S194" s="11">
        <f>VLOOKUP(A194,Sheet4!$A$6:$J$152,10,0)</f>
        <v>0</v>
      </c>
      <c r="T194" s="11"/>
      <c r="U194" s="11">
        <f t="shared" si="34"/>
        <v>21138</v>
      </c>
      <c r="V194" s="11">
        <f>U194-Y194</f>
        <v>21138</v>
      </c>
      <c r="W194" s="11">
        <f>ROUND(417750*V194/$V$5,0)</f>
        <v>7721</v>
      </c>
      <c r="X194" s="11">
        <f>V194-W194</f>
        <v>13417</v>
      </c>
      <c r="Y194" s="11"/>
      <c r="Z194" s="39" t="s">
        <v>214</v>
      </c>
    </row>
    <row r="195" spans="1:27" hidden="1">
      <c r="A195" s="31" t="s">
        <v>215</v>
      </c>
      <c r="B195" s="31"/>
      <c r="C195" s="32">
        <f t="shared" si="32"/>
        <v>125037</v>
      </c>
      <c r="D195" s="32">
        <f>SUM(D196:D199)</f>
        <v>92364</v>
      </c>
      <c r="E195" s="32">
        <f>SUM(E196:E199)</f>
        <v>32673</v>
      </c>
      <c r="F195" s="33">
        <v>1150</v>
      </c>
      <c r="G195" s="33">
        <v>1950</v>
      </c>
      <c r="H195" s="31" t="s">
        <v>44</v>
      </c>
      <c r="I195" s="32">
        <f>SUM(I196:I199)</f>
        <v>16992</v>
      </c>
      <c r="J195" s="32">
        <f>SUM(J196:J199)</f>
        <v>13542</v>
      </c>
      <c r="K195" s="32">
        <f t="shared" si="36"/>
        <v>3450</v>
      </c>
      <c r="L195" s="32">
        <f>VLOOKUP(A195,Sheet4!$A$6:$J$152,3,0)</f>
        <v>165</v>
      </c>
      <c r="M195" s="32">
        <f>VLOOKUP(A195,Sheet4!$A$6:$J$152,4,0)</f>
        <v>8608</v>
      </c>
      <c r="N195" s="32">
        <f>VLOOKUP(A195,Sheet4!$A$6:$J$152,5,0)</f>
        <v>7892</v>
      </c>
      <c r="O195" s="32">
        <v>1150</v>
      </c>
      <c r="P195" s="31" t="s">
        <v>44</v>
      </c>
      <c r="Q195" s="32">
        <f>VLOOKUP(A195,Sheet4!$A$6:$J$152,8,0)</f>
        <v>908</v>
      </c>
      <c r="R195" s="32">
        <f>VLOOKUP(A195,Sheet4!$A$6:$J$152,9,0)</f>
        <v>726</v>
      </c>
      <c r="S195" s="32">
        <f>VLOOKUP(A195,Sheet4!$A$6:$J$152,10,0)</f>
        <v>182</v>
      </c>
      <c r="T195" s="32"/>
      <c r="U195" s="32">
        <f t="shared" si="34"/>
        <v>14268</v>
      </c>
      <c r="V195" s="32">
        <f>SUM(V196:V199)</f>
        <v>14268</v>
      </c>
      <c r="W195" s="32">
        <f>SUM(W196:W199)</f>
        <v>5211</v>
      </c>
      <c r="X195" s="32">
        <f>SUM(X196:X199)</f>
        <v>9057</v>
      </c>
      <c r="Y195" s="32"/>
      <c r="Z195" s="38"/>
      <c r="AA195" s="3">
        <v>1</v>
      </c>
    </row>
    <row r="196" spans="1:27" hidden="1">
      <c r="A196" s="17" t="s">
        <v>216</v>
      </c>
      <c r="B196" s="20">
        <v>621001</v>
      </c>
      <c r="C196" s="11">
        <f t="shared" si="32"/>
        <v>1350</v>
      </c>
      <c r="D196" s="11">
        <f>VLOOKUP(A196,Sheet2!$A$6:$C$212,2,0)</f>
        <v>0</v>
      </c>
      <c r="E196" s="11">
        <f>VLOOKUP(A196,Sheet2!$A$6:$C$212,3,0)</f>
        <v>1350</v>
      </c>
      <c r="F196" s="12">
        <v>1150</v>
      </c>
      <c r="G196" s="12">
        <v>1950</v>
      </c>
      <c r="H196" s="7">
        <v>0.6</v>
      </c>
      <c r="I196" s="11">
        <f t="shared" si="33"/>
        <v>263</v>
      </c>
      <c r="J196" s="11">
        <f t="shared" si="35"/>
        <v>158</v>
      </c>
      <c r="K196" s="11">
        <f t="shared" si="36"/>
        <v>105</v>
      </c>
      <c r="L196" s="11">
        <v>0</v>
      </c>
      <c r="M196" s="11">
        <v>0</v>
      </c>
      <c r="N196" s="11">
        <v>0</v>
      </c>
      <c r="O196" s="11">
        <v>1150</v>
      </c>
      <c r="P196" s="11">
        <v>0.6</v>
      </c>
      <c r="Q196" s="11">
        <v>0</v>
      </c>
      <c r="R196" s="11">
        <v>0</v>
      </c>
      <c r="S196" s="11">
        <v>0</v>
      </c>
      <c r="T196" s="11"/>
      <c r="U196" s="11">
        <f t="shared" si="34"/>
        <v>158</v>
      </c>
      <c r="V196" s="11">
        <f>U196-Y196</f>
        <v>158</v>
      </c>
      <c r="W196" s="11">
        <f>ROUND(417750*V196/$V$5,0)</f>
        <v>58</v>
      </c>
      <c r="X196" s="11">
        <f>V196-W196</f>
        <v>100</v>
      </c>
      <c r="Y196" s="11"/>
      <c r="Z196" s="39"/>
    </row>
    <row r="197" spans="1:27" hidden="1">
      <c r="A197" s="7" t="s">
        <v>217</v>
      </c>
      <c r="B197" s="20">
        <v>621002</v>
      </c>
      <c r="C197" s="11">
        <f t="shared" si="32"/>
        <v>50515</v>
      </c>
      <c r="D197" s="11">
        <f>VLOOKUP(A197,Sheet2!$A$6:$C$212,2,0)</f>
        <v>38778</v>
      </c>
      <c r="E197" s="11">
        <f>VLOOKUP(A197,Sheet2!$A$6:$C$212,3,0)</f>
        <v>11737</v>
      </c>
      <c r="F197" s="12">
        <v>1150</v>
      </c>
      <c r="G197" s="12">
        <v>1950</v>
      </c>
      <c r="H197" s="7">
        <v>0.8</v>
      </c>
      <c r="I197" s="11">
        <f t="shared" si="33"/>
        <v>6748</v>
      </c>
      <c r="J197" s="11">
        <f t="shared" si="35"/>
        <v>5399</v>
      </c>
      <c r="K197" s="11">
        <f t="shared" si="36"/>
        <v>1349</v>
      </c>
      <c r="L197" s="11">
        <f>VLOOKUP(A197,Sheet4!$A$6:$J$152,3,0)</f>
        <v>30</v>
      </c>
      <c r="M197" s="11">
        <f>VLOOKUP(A197,Sheet4!$A$6:$J$152,4,0)</f>
        <v>1542</v>
      </c>
      <c r="N197" s="11">
        <f>VLOOKUP(A197,Sheet4!$A$6:$J$152,5,0)</f>
        <v>1458</v>
      </c>
      <c r="O197" s="11">
        <v>1150</v>
      </c>
      <c r="P197" s="11">
        <v>0.8</v>
      </c>
      <c r="Q197" s="11">
        <f>VLOOKUP(A197,Sheet4!$A$6:$J$152,8,0)</f>
        <v>168</v>
      </c>
      <c r="R197" s="11">
        <f>VLOOKUP(A197,Sheet4!$A$6:$J$152,9,0)</f>
        <v>134</v>
      </c>
      <c r="S197" s="11">
        <f>VLOOKUP(A197,Sheet4!$A$6:$J$152,10,0)</f>
        <v>34</v>
      </c>
      <c r="T197" s="11"/>
      <c r="U197" s="11">
        <f t="shared" si="34"/>
        <v>5533</v>
      </c>
      <c r="V197" s="11">
        <f>U197-Y197</f>
        <v>5533</v>
      </c>
      <c r="W197" s="11">
        <f>ROUND(417750*V197/$V$5,0)</f>
        <v>2021</v>
      </c>
      <c r="X197" s="11">
        <f>V197-W197</f>
        <v>3512</v>
      </c>
      <c r="Y197" s="11"/>
      <c r="Z197" s="39"/>
    </row>
    <row r="198" spans="1:27" hidden="1">
      <c r="A198" s="7" t="s">
        <v>218</v>
      </c>
      <c r="B198" s="20">
        <v>621005</v>
      </c>
      <c r="C198" s="11">
        <f t="shared" si="32"/>
        <v>47400</v>
      </c>
      <c r="D198" s="11">
        <f>VLOOKUP(A198,Sheet2!$A$6:$C$212,2,0)</f>
        <v>34821</v>
      </c>
      <c r="E198" s="11">
        <f>VLOOKUP(A198,Sheet2!$A$6:$C$212,3,0)</f>
        <v>12579</v>
      </c>
      <c r="F198" s="12">
        <v>1150</v>
      </c>
      <c r="G198" s="12">
        <v>1950</v>
      </c>
      <c r="H198" s="7">
        <v>0.8</v>
      </c>
      <c r="I198" s="11">
        <f t="shared" si="33"/>
        <v>6457</v>
      </c>
      <c r="J198" s="11">
        <f t="shared" si="35"/>
        <v>5166</v>
      </c>
      <c r="K198" s="11">
        <f t="shared" si="36"/>
        <v>1291</v>
      </c>
      <c r="L198" s="11">
        <f>VLOOKUP(A198,Sheet4!$A$6:$J$152,3,0)</f>
        <v>89</v>
      </c>
      <c r="M198" s="11">
        <f>VLOOKUP(A198,Sheet4!$A$6:$J$152,4,0)</f>
        <v>4544</v>
      </c>
      <c r="N198" s="11">
        <f>VLOOKUP(A198,Sheet4!$A$6:$J$152,5,0)</f>
        <v>4356</v>
      </c>
      <c r="O198" s="11">
        <v>1150</v>
      </c>
      <c r="P198" s="11">
        <v>0.8</v>
      </c>
      <c r="Q198" s="11">
        <f>VLOOKUP(A198,Sheet4!$A$6:$J$152,8,0)</f>
        <v>501</v>
      </c>
      <c r="R198" s="11">
        <f>VLOOKUP(A198,Sheet4!$A$6:$J$152,9,0)</f>
        <v>401</v>
      </c>
      <c r="S198" s="11">
        <f>VLOOKUP(A198,Sheet4!$A$6:$J$152,10,0)</f>
        <v>100</v>
      </c>
      <c r="T198" s="11"/>
      <c r="U198" s="11">
        <f t="shared" si="34"/>
        <v>5567</v>
      </c>
      <c r="V198" s="11">
        <f>U198-Y198</f>
        <v>5567</v>
      </c>
      <c r="W198" s="11">
        <f>ROUND(417750*V198/$V$5,0)</f>
        <v>2033</v>
      </c>
      <c r="X198" s="11">
        <f>V198-W198</f>
        <v>3534</v>
      </c>
      <c r="Y198" s="11"/>
      <c r="Z198" s="39"/>
    </row>
    <row r="199" spans="1:27" hidden="1">
      <c r="A199" s="7" t="s">
        <v>219</v>
      </c>
      <c r="B199" s="20">
        <v>621006</v>
      </c>
      <c r="C199" s="11">
        <f t="shared" ref="C199:C203" si="43">D199+E199</f>
        <v>25772</v>
      </c>
      <c r="D199" s="11">
        <f>VLOOKUP(A199,Sheet2!$A$6:$C$212,2,0)</f>
        <v>18765</v>
      </c>
      <c r="E199" s="11">
        <f>VLOOKUP(A199,Sheet2!$A$6:$C$212,3,0)</f>
        <v>7007</v>
      </c>
      <c r="F199" s="12">
        <v>1150</v>
      </c>
      <c r="G199" s="12">
        <v>1950</v>
      </c>
      <c r="H199" s="7">
        <v>0.8</v>
      </c>
      <c r="I199" s="11">
        <f t="shared" ref="I199:I203" si="44">ROUND((D199*F199+E199*G199)/10000,0)</f>
        <v>3524</v>
      </c>
      <c r="J199" s="11">
        <f t="shared" si="35"/>
        <v>2819</v>
      </c>
      <c r="K199" s="11">
        <f t="shared" si="36"/>
        <v>705</v>
      </c>
      <c r="L199" s="11">
        <f>VLOOKUP(A199,Sheet4!$A$6:$J$152,3,0)</f>
        <v>46</v>
      </c>
      <c r="M199" s="11">
        <f>VLOOKUP(A199,Sheet4!$A$6:$J$152,4,0)</f>
        <v>2522</v>
      </c>
      <c r="N199" s="11">
        <f>VLOOKUP(A199,Sheet4!$A$6:$J$152,5,0)</f>
        <v>2078</v>
      </c>
      <c r="O199" s="11">
        <v>1150</v>
      </c>
      <c r="P199" s="11">
        <v>0.8</v>
      </c>
      <c r="Q199" s="11">
        <f>VLOOKUP(A199,Sheet4!$A$6:$J$152,8,0)</f>
        <v>239</v>
      </c>
      <c r="R199" s="11">
        <f>VLOOKUP(A199,Sheet4!$A$6:$J$152,9,0)</f>
        <v>191</v>
      </c>
      <c r="S199" s="11">
        <f>VLOOKUP(A199,Sheet4!$A$6:$J$152,10,0)</f>
        <v>48</v>
      </c>
      <c r="T199" s="11"/>
      <c r="U199" s="11">
        <f t="shared" ref="U199:U203" si="45">J199+R199+T199</f>
        <v>3010</v>
      </c>
      <c r="V199" s="11">
        <f>U199-Y199</f>
        <v>3010</v>
      </c>
      <c r="W199" s="11">
        <f>ROUND(417750*V199/$V$5,0)</f>
        <v>1099</v>
      </c>
      <c r="X199" s="11">
        <f>V199-W199</f>
        <v>1911</v>
      </c>
      <c r="Y199" s="11"/>
      <c r="Z199" s="39"/>
    </row>
    <row r="200" spans="1:27" hidden="1">
      <c r="A200" s="31" t="s">
        <v>220</v>
      </c>
      <c r="B200" s="31"/>
      <c r="C200" s="32">
        <f t="shared" si="43"/>
        <v>49971</v>
      </c>
      <c r="D200" s="32">
        <f>VLOOKUP(A200,Sheet2!$A$6:$C$212,2,0)</f>
        <v>36479</v>
      </c>
      <c r="E200" s="32">
        <f>VLOOKUP(A200,Sheet2!$A$6:$C$212,3,0)</f>
        <v>13492</v>
      </c>
      <c r="F200" s="33">
        <v>1150</v>
      </c>
      <c r="G200" s="33">
        <v>1950</v>
      </c>
      <c r="H200" s="31">
        <v>0.8</v>
      </c>
      <c r="I200" s="32">
        <f t="shared" si="44"/>
        <v>6826</v>
      </c>
      <c r="J200" s="32">
        <f t="shared" ref="J200:J203" si="46">ROUND((F200*D200*H200+G200*E200*H200)/10000,0)</f>
        <v>5461</v>
      </c>
      <c r="K200" s="32">
        <f t="shared" ref="K200:K203" si="47">I200-J200</f>
        <v>1365</v>
      </c>
      <c r="L200" s="32">
        <f>VLOOKUP(A200,Sheet4!$A$6:$J$152,3,0)</f>
        <v>54</v>
      </c>
      <c r="M200" s="32">
        <f>VLOOKUP(A200,Sheet4!$A$6:$J$152,4,0)</f>
        <v>2914</v>
      </c>
      <c r="N200" s="32">
        <f>VLOOKUP(A200,Sheet4!$A$6:$J$152,5,0)</f>
        <v>2486</v>
      </c>
      <c r="O200" s="32">
        <v>1150</v>
      </c>
      <c r="P200" s="31">
        <v>0.8</v>
      </c>
      <c r="Q200" s="32">
        <f>VLOOKUP(A200,Sheet4!$A$6:$J$152,8,0)</f>
        <v>286</v>
      </c>
      <c r="R200" s="32">
        <f>VLOOKUP(A200,Sheet4!$A$6:$J$152,9,0)</f>
        <v>229</v>
      </c>
      <c r="S200" s="32">
        <f>VLOOKUP(A200,Sheet4!$A$6:$J$152,10,0)</f>
        <v>57</v>
      </c>
      <c r="T200" s="32"/>
      <c r="U200" s="32">
        <f t="shared" si="45"/>
        <v>5690</v>
      </c>
      <c r="V200" s="32">
        <f>SUM(V201)</f>
        <v>5690</v>
      </c>
      <c r="W200" s="32">
        <f>SUM(W201)</f>
        <v>2078</v>
      </c>
      <c r="X200" s="32">
        <f>SUM(X201)</f>
        <v>3612</v>
      </c>
      <c r="Y200" s="32"/>
      <c r="Z200" s="38"/>
      <c r="AA200" s="3">
        <v>1</v>
      </c>
    </row>
    <row r="201" spans="1:27" hidden="1">
      <c r="A201" s="7" t="s">
        <v>220</v>
      </c>
      <c r="B201" s="20">
        <v>621004</v>
      </c>
      <c r="C201" s="11">
        <f t="shared" si="43"/>
        <v>49971</v>
      </c>
      <c r="D201" s="11">
        <f>VLOOKUP(A201,Sheet2!$A$6:$C$212,2,0)</f>
        <v>36479</v>
      </c>
      <c r="E201" s="11">
        <f>VLOOKUP(A201,Sheet2!$A$6:$C$212,3,0)</f>
        <v>13492</v>
      </c>
      <c r="F201" s="12">
        <v>1150</v>
      </c>
      <c r="G201" s="12">
        <v>1950</v>
      </c>
      <c r="H201" s="7">
        <v>0.8</v>
      </c>
      <c r="I201" s="11">
        <f t="shared" si="44"/>
        <v>6826</v>
      </c>
      <c r="J201" s="11">
        <f t="shared" si="46"/>
        <v>5461</v>
      </c>
      <c r="K201" s="11">
        <f t="shared" si="47"/>
        <v>1365</v>
      </c>
      <c r="L201" s="11">
        <f>VLOOKUP(A201,Sheet4!$A$6:$J$152,3,0)</f>
        <v>54</v>
      </c>
      <c r="M201" s="11">
        <f>VLOOKUP(A201,Sheet4!$A$6:$J$152,4,0)</f>
        <v>2914</v>
      </c>
      <c r="N201" s="11">
        <f>VLOOKUP(A201,Sheet4!$A$6:$J$152,5,0)</f>
        <v>2486</v>
      </c>
      <c r="O201" s="11">
        <v>1150</v>
      </c>
      <c r="P201" s="11">
        <v>0.8</v>
      </c>
      <c r="Q201" s="11">
        <f>VLOOKUP(A201,Sheet4!$A$6:$J$152,8,0)</f>
        <v>286</v>
      </c>
      <c r="R201" s="11">
        <f>VLOOKUP(A201,Sheet4!$A$6:$J$152,9,0)</f>
        <v>229</v>
      </c>
      <c r="S201" s="11">
        <f>VLOOKUP(A201,Sheet4!$A$6:$J$152,10,0)</f>
        <v>57</v>
      </c>
      <c r="T201" s="11"/>
      <c r="U201" s="11">
        <f t="shared" si="45"/>
        <v>5690</v>
      </c>
      <c r="V201" s="11">
        <f>U201-Y201</f>
        <v>5690</v>
      </c>
      <c r="W201" s="11">
        <f>ROUND(417750*V201/$V$5,0)</f>
        <v>2078</v>
      </c>
      <c r="X201" s="11">
        <f>V201-W201</f>
        <v>3612</v>
      </c>
      <c r="Y201" s="11"/>
      <c r="Z201" s="39"/>
    </row>
    <row r="202" spans="1:27" hidden="1">
      <c r="A202" s="31" t="s">
        <v>221</v>
      </c>
      <c r="B202" s="31"/>
      <c r="C202" s="32">
        <f t="shared" si="43"/>
        <v>145159</v>
      </c>
      <c r="D202" s="32">
        <f>VLOOKUP(A202,Sheet2!$A$6:$C$212,2,0)</f>
        <v>103628</v>
      </c>
      <c r="E202" s="32">
        <f>VLOOKUP(A202,Sheet2!$A$6:$C$212,3,0)</f>
        <v>41531</v>
      </c>
      <c r="F202" s="33">
        <v>1150</v>
      </c>
      <c r="G202" s="33">
        <v>1950</v>
      </c>
      <c r="H202" s="31">
        <v>0.8</v>
      </c>
      <c r="I202" s="32">
        <f t="shared" si="44"/>
        <v>20016</v>
      </c>
      <c r="J202" s="32">
        <f t="shared" si="46"/>
        <v>16013</v>
      </c>
      <c r="K202" s="32">
        <f t="shared" si="47"/>
        <v>4003</v>
      </c>
      <c r="L202" s="32">
        <f>VLOOKUP(A202,Sheet4!$A$6:$J$152,3,0)</f>
        <v>95</v>
      </c>
      <c r="M202" s="32">
        <f>VLOOKUP(A202,Sheet4!$A$6:$J$152,4,0)</f>
        <v>5928</v>
      </c>
      <c r="N202" s="32">
        <f>VLOOKUP(A202,Sheet4!$A$6:$J$152,5,0)</f>
        <v>3572</v>
      </c>
      <c r="O202" s="32">
        <v>1150</v>
      </c>
      <c r="P202" s="31">
        <v>0.8</v>
      </c>
      <c r="Q202" s="32">
        <f>VLOOKUP(A202,Sheet4!$A$6:$J$152,8,0)</f>
        <v>411</v>
      </c>
      <c r="R202" s="32">
        <f>VLOOKUP(A202,Sheet4!$A$6:$J$152,9,0)</f>
        <v>329</v>
      </c>
      <c r="S202" s="32">
        <f>VLOOKUP(A202,Sheet4!$A$6:$J$152,10,0)</f>
        <v>82</v>
      </c>
      <c r="T202" s="32"/>
      <c r="U202" s="32">
        <f t="shared" si="45"/>
        <v>16342</v>
      </c>
      <c r="V202" s="32">
        <f>SUM(V203)</f>
        <v>16342</v>
      </c>
      <c r="W202" s="32">
        <f>SUM(W203)</f>
        <v>5969</v>
      </c>
      <c r="X202" s="32">
        <f>SUM(X203)</f>
        <v>10373</v>
      </c>
      <c r="Y202" s="32"/>
      <c r="Z202" s="38"/>
      <c r="AA202" s="3">
        <v>1</v>
      </c>
    </row>
    <row r="203" spans="1:27" hidden="1">
      <c r="A203" s="7" t="s">
        <v>221</v>
      </c>
      <c r="B203" s="20">
        <v>621003</v>
      </c>
      <c r="C203" s="11">
        <f t="shared" si="43"/>
        <v>145159</v>
      </c>
      <c r="D203" s="11">
        <f>VLOOKUP(A203,Sheet2!$A$6:$C$212,2,0)</f>
        <v>103628</v>
      </c>
      <c r="E203" s="11">
        <f>VLOOKUP(A203,Sheet2!$A$6:$C$212,3,0)</f>
        <v>41531</v>
      </c>
      <c r="F203" s="12">
        <v>1150</v>
      </c>
      <c r="G203" s="12">
        <v>1950</v>
      </c>
      <c r="H203" s="7">
        <v>0.8</v>
      </c>
      <c r="I203" s="11">
        <f t="shared" si="44"/>
        <v>20016</v>
      </c>
      <c r="J203" s="11">
        <f t="shared" si="46"/>
        <v>16013</v>
      </c>
      <c r="K203" s="11">
        <f t="shared" si="47"/>
        <v>4003</v>
      </c>
      <c r="L203" s="11">
        <f>VLOOKUP(A203,Sheet4!$A$6:$J$152,3,0)</f>
        <v>95</v>
      </c>
      <c r="M203" s="11">
        <f>VLOOKUP(A203,Sheet4!$A$6:$J$152,4,0)</f>
        <v>5928</v>
      </c>
      <c r="N203" s="11">
        <f>VLOOKUP(A203,Sheet4!$A$6:$J$152,5,0)</f>
        <v>3572</v>
      </c>
      <c r="O203" s="11">
        <v>1150</v>
      </c>
      <c r="P203" s="11">
        <v>0.8</v>
      </c>
      <c r="Q203" s="11">
        <f>VLOOKUP(A203,Sheet4!$A$6:$J$152,8,0)</f>
        <v>411</v>
      </c>
      <c r="R203" s="11">
        <f>VLOOKUP(A203,Sheet4!$A$6:$J$152,9,0)</f>
        <v>329</v>
      </c>
      <c r="S203" s="11">
        <f>VLOOKUP(A203,Sheet4!$A$6:$J$152,10,0)</f>
        <v>82</v>
      </c>
      <c r="T203" s="11"/>
      <c r="U203" s="11">
        <f t="shared" si="45"/>
        <v>16342</v>
      </c>
      <c r="V203" s="11">
        <f>U203-Y203</f>
        <v>16342</v>
      </c>
      <c r="W203" s="11">
        <f>ROUND(417750*V203/$V$5,0)</f>
        <v>5969</v>
      </c>
      <c r="X203" s="11">
        <f>V203-W203</f>
        <v>10373</v>
      </c>
      <c r="Y203" s="11"/>
      <c r="Z203" s="39"/>
    </row>
  </sheetData>
  <autoFilter ref="A4:IT203"/>
  <mergeCells count="21">
    <mergeCell ref="V3:V4"/>
    <mergeCell ref="W3:W4"/>
    <mergeCell ref="X3:X4"/>
    <mergeCell ref="Y2:Y4"/>
    <mergeCell ref="Z2:Z4"/>
    <mergeCell ref="A1:Z1"/>
    <mergeCell ref="C2:E2"/>
    <mergeCell ref="F2:G2"/>
    <mergeCell ref="I2:K2"/>
    <mergeCell ref="Q2:S2"/>
    <mergeCell ref="V2:X2"/>
    <mergeCell ref="A2:A3"/>
    <mergeCell ref="B2:B3"/>
    <mergeCell ref="H2:H3"/>
    <mergeCell ref="L2:L3"/>
    <mergeCell ref="M2:M3"/>
    <mergeCell ref="N2:N3"/>
    <mergeCell ref="O2:O3"/>
    <mergeCell ref="P2:P3"/>
    <mergeCell ref="T2:T3"/>
    <mergeCell ref="U2:U3"/>
  </mergeCells>
  <phoneticPr fontId="7" type="noConversion"/>
  <printOptions horizontalCentered="1"/>
  <pageMargins left="0.51180555555555596" right="0" top="0.39305555555555599" bottom="0.74791666666666701" header="0.196527777777778" footer="0.31458333333333299"/>
  <pageSetup paperSize="9" scale="4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2"/>
  <sheetViews>
    <sheetView topLeftCell="A178" workbookViewId="0">
      <selection activeCell="A204" sqref="A204"/>
    </sheetView>
  </sheetViews>
  <sheetFormatPr defaultColWidth="9" defaultRowHeight="14.25"/>
  <sheetData>
    <row r="2" spans="1:4">
      <c r="A2" s="58" t="s">
        <v>222</v>
      </c>
      <c r="B2" t="s">
        <v>223</v>
      </c>
      <c r="D2" s="58" t="s">
        <v>224</v>
      </c>
    </row>
    <row r="3" spans="1:4">
      <c r="A3" s="59"/>
      <c r="B3" t="s">
        <v>16</v>
      </c>
      <c r="C3" t="s">
        <v>225</v>
      </c>
      <c r="D3" s="59"/>
    </row>
    <row r="4" spans="1:4">
      <c r="A4" s="60"/>
      <c r="C4" t="s">
        <v>16</v>
      </c>
      <c r="D4" s="60"/>
    </row>
    <row r="5" spans="1:4">
      <c r="A5" s="40" t="s">
        <v>16</v>
      </c>
      <c r="B5">
        <v>9419581</v>
      </c>
      <c r="C5">
        <v>3561001</v>
      </c>
      <c r="D5" s="40" t="s">
        <v>226</v>
      </c>
    </row>
    <row r="6" spans="1:4">
      <c r="A6" s="40" t="s">
        <v>45</v>
      </c>
      <c r="B6">
        <v>1004695</v>
      </c>
      <c r="C6">
        <v>338751</v>
      </c>
      <c r="D6" s="40" t="s">
        <v>227</v>
      </c>
    </row>
    <row r="7" spans="1:4">
      <c r="A7" s="40" t="s">
        <v>46</v>
      </c>
      <c r="B7">
        <v>0</v>
      </c>
      <c r="C7">
        <v>0</v>
      </c>
      <c r="D7" s="40" t="s">
        <v>228</v>
      </c>
    </row>
    <row r="8" spans="1:4">
      <c r="A8" s="40" t="s">
        <v>49</v>
      </c>
      <c r="B8">
        <v>60326</v>
      </c>
      <c r="C8">
        <v>22968</v>
      </c>
      <c r="D8" s="40" t="s">
        <v>229</v>
      </c>
    </row>
    <row r="9" spans="1:4">
      <c r="A9" s="40" t="s">
        <v>47</v>
      </c>
      <c r="B9">
        <v>67002</v>
      </c>
      <c r="C9">
        <v>31171</v>
      </c>
      <c r="D9" s="40" t="s">
        <v>230</v>
      </c>
    </row>
    <row r="10" spans="1:4">
      <c r="A10" s="40" t="s">
        <v>48</v>
      </c>
      <c r="B10">
        <v>85755</v>
      </c>
      <c r="C10">
        <v>30551</v>
      </c>
      <c r="D10" s="40" t="s">
        <v>231</v>
      </c>
    </row>
    <row r="11" spans="1:4">
      <c r="A11" s="40" t="s">
        <v>50</v>
      </c>
      <c r="B11">
        <v>109346</v>
      </c>
      <c r="C11">
        <v>35344</v>
      </c>
      <c r="D11" s="40" t="s">
        <v>232</v>
      </c>
    </row>
    <row r="12" spans="1:4">
      <c r="A12" s="40" t="s">
        <v>51</v>
      </c>
      <c r="B12">
        <v>155043</v>
      </c>
      <c r="C12">
        <v>43579</v>
      </c>
      <c r="D12" s="40" t="s">
        <v>233</v>
      </c>
    </row>
    <row r="13" spans="1:4">
      <c r="A13" s="40" t="s">
        <v>52</v>
      </c>
      <c r="B13">
        <v>61490</v>
      </c>
      <c r="C13">
        <v>21952</v>
      </c>
      <c r="D13" s="40" t="s">
        <v>234</v>
      </c>
    </row>
    <row r="14" spans="1:4">
      <c r="A14" s="40" t="s">
        <v>54</v>
      </c>
      <c r="B14">
        <v>138920</v>
      </c>
      <c r="C14">
        <v>46295</v>
      </c>
      <c r="D14" s="40" t="s">
        <v>235</v>
      </c>
    </row>
    <row r="15" spans="1:4">
      <c r="A15" s="40" t="s">
        <v>53</v>
      </c>
      <c r="B15">
        <v>141029</v>
      </c>
      <c r="C15">
        <v>42952</v>
      </c>
      <c r="D15" s="40" t="s">
        <v>236</v>
      </c>
    </row>
    <row r="16" spans="1:4">
      <c r="A16" s="40" t="s">
        <v>55</v>
      </c>
      <c r="B16">
        <v>43429</v>
      </c>
      <c r="C16">
        <v>16078</v>
      </c>
      <c r="D16" s="40" t="s">
        <v>237</v>
      </c>
    </row>
    <row r="17" spans="1:4">
      <c r="A17" s="40" t="s">
        <v>238</v>
      </c>
      <c r="B17">
        <v>0</v>
      </c>
      <c r="C17">
        <v>0</v>
      </c>
      <c r="D17" s="40" t="s">
        <v>239</v>
      </c>
    </row>
    <row r="18" spans="1:4">
      <c r="A18" s="40" t="s">
        <v>56</v>
      </c>
      <c r="B18">
        <v>48381</v>
      </c>
      <c r="C18">
        <v>17084</v>
      </c>
      <c r="D18" s="40" t="s">
        <v>240</v>
      </c>
    </row>
    <row r="19" spans="1:4">
      <c r="A19" s="40" t="s">
        <v>57</v>
      </c>
      <c r="B19">
        <v>93974</v>
      </c>
      <c r="C19">
        <v>30777</v>
      </c>
      <c r="D19" s="40" t="s">
        <v>241</v>
      </c>
    </row>
    <row r="20" spans="1:4">
      <c r="A20" s="40" t="s">
        <v>242</v>
      </c>
      <c r="B20">
        <v>0</v>
      </c>
      <c r="C20">
        <v>0</v>
      </c>
      <c r="D20" s="40" t="s">
        <v>243</v>
      </c>
    </row>
    <row r="21" spans="1:4">
      <c r="A21" s="40" t="s">
        <v>90</v>
      </c>
      <c r="B21">
        <v>236257</v>
      </c>
      <c r="C21">
        <v>101780</v>
      </c>
      <c r="D21" s="40" t="s">
        <v>244</v>
      </c>
    </row>
    <row r="22" spans="1:4">
      <c r="A22" s="40" t="s">
        <v>91</v>
      </c>
      <c r="B22">
        <v>0</v>
      </c>
      <c r="C22">
        <v>0</v>
      </c>
      <c r="D22" s="40" t="s">
        <v>245</v>
      </c>
    </row>
    <row r="23" spans="1:4">
      <c r="A23" s="40" t="s">
        <v>93</v>
      </c>
      <c r="B23">
        <v>28154</v>
      </c>
      <c r="C23">
        <v>13537</v>
      </c>
      <c r="D23" s="40" t="s">
        <v>246</v>
      </c>
    </row>
    <row r="24" spans="1:4">
      <c r="A24" s="40" t="s">
        <v>92</v>
      </c>
      <c r="B24">
        <v>25109</v>
      </c>
      <c r="C24">
        <v>10266</v>
      </c>
      <c r="D24" s="40" t="s">
        <v>247</v>
      </c>
    </row>
    <row r="25" spans="1:4">
      <c r="A25" s="40" t="s">
        <v>94</v>
      </c>
      <c r="B25">
        <v>24277</v>
      </c>
      <c r="C25">
        <v>9451</v>
      </c>
      <c r="D25" s="40" t="s">
        <v>248</v>
      </c>
    </row>
    <row r="26" spans="1:4">
      <c r="A26" s="40" t="s">
        <v>96</v>
      </c>
      <c r="B26">
        <v>15908</v>
      </c>
      <c r="C26">
        <v>7280</v>
      </c>
      <c r="D26" s="40" t="s">
        <v>249</v>
      </c>
    </row>
    <row r="27" spans="1:4">
      <c r="A27" s="40" t="s">
        <v>99</v>
      </c>
      <c r="B27">
        <v>16771</v>
      </c>
      <c r="C27">
        <v>6642</v>
      </c>
      <c r="D27" s="40" t="s">
        <v>250</v>
      </c>
    </row>
    <row r="28" spans="1:4">
      <c r="A28" s="40" t="s">
        <v>100</v>
      </c>
      <c r="B28">
        <v>27616</v>
      </c>
      <c r="C28">
        <v>11445</v>
      </c>
      <c r="D28" s="40" t="s">
        <v>251</v>
      </c>
    </row>
    <row r="29" spans="1:4">
      <c r="A29" s="40" t="s">
        <v>101</v>
      </c>
      <c r="B29">
        <v>16437</v>
      </c>
      <c r="C29">
        <v>6954</v>
      </c>
      <c r="D29" s="40" t="s">
        <v>252</v>
      </c>
    </row>
    <row r="30" spans="1:4">
      <c r="A30" s="40" t="s">
        <v>97</v>
      </c>
      <c r="B30">
        <v>16695</v>
      </c>
      <c r="C30">
        <v>6952</v>
      </c>
      <c r="D30" s="40" t="s">
        <v>253</v>
      </c>
    </row>
    <row r="31" spans="1:4">
      <c r="A31" s="40" t="s">
        <v>95</v>
      </c>
      <c r="B31">
        <v>36176</v>
      </c>
      <c r="C31">
        <v>15644</v>
      </c>
      <c r="D31" s="40" t="s">
        <v>254</v>
      </c>
    </row>
    <row r="32" spans="1:4">
      <c r="A32" s="40" t="s">
        <v>98</v>
      </c>
      <c r="B32">
        <v>29114</v>
      </c>
      <c r="C32">
        <v>13609</v>
      </c>
      <c r="D32" s="40" t="s">
        <v>255</v>
      </c>
    </row>
    <row r="33" spans="1:4">
      <c r="A33" s="40" t="s">
        <v>242</v>
      </c>
      <c r="B33">
        <v>0</v>
      </c>
      <c r="C33">
        <v>0</v>
      </c>
      <c r="D33" s="40" t="s">
        <v>256</v>
      </c>
    </row>
    <row r="34" spans="1:4">
      <c r="A34" s="40" t="s">
        <v>58</v>
      </c>
      <c r="B34">
        <v>964510</v>
      </c>
      <c r="C34">
        <v>290542</v>
      </c>
      <c r="D34" s="40" t="s">
        <v>257</v>
      </c>
    </row>
    <row r="35" spans="1:4">
      <c r="A35" s="40" t="s">
        <v>59</v>
      </c>
      <c r="B35">
        <v>6284</v>
      </c>
      <c r="C35">
        <v>13996</v>
      </c>
      <c r="D35" s="40" t="s">
        <v>258</v>
      </c>
    </row>
    <row r="36" spans="1:4">
      <c r="A36" s="40" t="s">
        <v>61</v>
      </c>
      <c r="B36">
        <v>80655</v>
      </c>
      <c r="C36">
        <v>26518</v>
      </c>
      <c r="D36" s="40" t="s">
        <v>259</v>
      </c>
    </row>
    <row r="37" spans="1:4">
      <c r="A37" s="40" t="s">
        <v>60</v>
      </c>
      <c r="B37">
        <v>93631</v>
      </c>
      <c r="C37">
        <v>29448</v>
      </c>
      <c r="D37" s="40" t="s">
        <v>260</v>
      </c>
    </row>
    <row r="38" spans="1:4">
      <c r="A38" s="40" t="s">
        <v>63</v>
      </c>
      <c r="B38">
        <v>96576</v>
      </c>
      <c r="C38">
        <v>30312</v>
      </c>
      <c r="D38" s="40" t="s">
        <v>261</v>
      </c>
    </row>
    <row r="39" spans="1:4">
      <c r="A39" s="40" t="s">
        <v>64</v>
      </c>
      <c r="B39">
        <v>241763</v>
      </c>
      <c r="C39">
        <v>66863</v>
      </c>
      <c r="D39" s="40" t="s">
        <v>262</v>
      </c>
    </row>
    <row r="40" spans="1:4">
      <c r="A40" s="40" t="s">
        <v>65</v>
      </c>
      <c r="B40">
        <v>224430</v>
      </c>
      <c r="C40">
        <v>64955</v>
      </c>
      <c r="D40" s="40" t="s">
        <v>263</v>
      </c>
    </row>
    <row r="41" spans="1:4">
      <c r="A41" s="40" t="s">
        <v>62</v>
      </c>
      <c r="B41">
        <v>12498</v>
      </c>
      <c r="C41">
        <v>4632</v>
      </c>
      <c r="D41" s="40" t="s">
        <v>264</v>
      </c>
    </row>
    <row r="42" spans="1:4">
      <c r="A42" s="41" t="s">
        <v>265</v>
      </c>
      <c r="B42">
        <v>49032</v>
      </c>
      <c r="C42">
        <v>13217</v>
      </c>
      <c r="D42" s="40" t="s">
        <v>266</v>
      </c>
    </row>
    <row r="43" spans="1:4">
      <c r="A43" s="41" t="s">
        <v>267</v>
      </c>
      <c r="B43">
        <v>33242</v>
      </c>
      <c r="C43">
        <v>9233</v>
      </c>
      <c r="D43" s="40" t="s">
        <v>268</v>
      </c>
    </row>
    <row r="44" spans="1:4">
      <c r="A44" s="41" t="s">
        <v>269</v>
      </c>
      <c r="B44">
        <v>117406</v>
      </c>
      <c r="C44">
        <v>27659</v>
      </c>
      <c r="D44" s="40" t="s">
        <v>270</v>
      </c>
    </row>
    <row r="45" spans="1:4">
      <c r="A45" s="41" t="s">
        <v>271</v>
      </c>
      <c r="B45">
        <v>8993</v>
      </c>
      <c r="C45">
        <v>3709</v>
      </c>
      <c r="D45" s="40" t="s">
        <v>272</v>
      </c>
    </row>
    <row r="46" spans="1:4">
      <c r="A46" s="40" t="s">
        <v>242</v>
      </c>
      <c r="B46">
        <v>0</v>
      </c>
      <c r="C46">
        <v>0</v>
      </c>
      <c r="D46" s="40" t="s">
        <v>273</v>
      </c>
    </row>
    <row r="47" spans="1:4">
      <c r="A47" s="40" t="s">
        <v>66</v>
      </c>
      <c r="B47">
        <v>162238</v>
      </c>
      <c r="C47">
        <v>60246</v>
      </c>
      <c r="D47" s="40" t="s">
        <v>274</v>
      </c>
    </row>
    <row r="48" spans="1:4">
      <c r="A48" s="40" t="s">
        <v>67</v>
      </c>
      <c r="B48">
        <v>365</v>
      </c>
      <c r="C48">
        <v>1634</v>
      </c>
      <c r="D48" s="40" t="s">
        <v>275</v>
      </c>
    </row>
    <row r="49" spans="1:6">
      <c r="A49" s="40" t="s">
        <v>68</v>
      </c>
      <c r="B49">
        <v>100208</v>
      </c>
      <c r="C49">
        <v>35649</v>
      </c>
      <c r="D49" s="40" t="s">
        <v>276</v>
      </c>
    </row>
    <row r="50" spans="1:6">
      <c r="A50" s="40" t="s">
        <v>72</v>
      </c>
      <c r="B50">
        <v>39039</v>
      </c>
      <c r="C50">
        <v>15071</v>
      </c>
      <c r="D50" s="40" t="s">
        <v>277</v>
      </c>
    </row>
    <row r="51" spans="1:6">
      <c r="A51" s="40" t="s">
        <v>70</v>
      </c>
      <c r="B51">
        <v>22626</v>
      </c>
      <c r="C51">
        <v>7892</v>
      </c>
      <c r="D51" s="40" t="s">
        <v>278</v>
      </c>
      <c r="E51">
        <f>B51+B53</f>
        <v>30499</v>
      </c>
      <c r="F51">
        <f>C51+C53</f>
        <v>10641</v>
      </c>
    </row>
    <row r="52" spans="1:6">
      <c r="A52" s="42" t="s">
        <v>279</v>
      </c>
      <c r="B52">
        <v>8426</v>
      </c>
      <c r="C52">
        <v>3203</v>
      </c>
      <c r="D52" s="40" t="s">
        <v>280</v>
      </c>
    </row>
    <row r="53" spans="1:6">
      <c r="A53" s="42" t="s">
        <v>281</v>
      </c>
      <c r="B53">
        <v>7873</v>
      </c>
      <c r="C53">
        <v>2749</v>
      </c>
      <c r="D53" s="40" t="s">
        <v>282</v>
      </c>
    </row>
    <row r="54" spans="1:6">
      <c r="A54" s="42" t="s">
        <v>283</v>
      </c>
      <c r="B54">
        <v>119</v>
      </c>
      <c r="C54">
        <v>0</v>
      </c>
      <c r="D54" s="40" t="s">
        <v>284</v>
      </c>
    </row>
    <row r="55" spans="1:6">
      <c r="A55" s="42" t="s">
        <v>285</v>
      </c>
      <c r="B55">
        <v>768</v>
      </c>
      <c r="C55">
        <v>306</v>
      </c>
      <c r="D55" s="40" t="s">
        <v>286</v>
      </c>
    </row>
    <row r="56" spans="1:6">
      <c r="A56" s="40" t="s">
        <v>73</v>
      </c>
      <c r="B56">
        <v>526460</v>
      </c>
      <c r="C56">
        <v>219152</v>
      </c>
      <c r="D56" s="40" t="s">
        <v>287</v>
      </c>
    </row>
    <row r="57" spans="1:6">
      <c r="A57" s="40" t="s">
        <v>74</v>
      </c>
      <c r="B57">
        <v>868</v>
      </c>
      <c r="C57">
        <v>5685</v>
      </c>
      <c r="D57" s="40" t="s">
        <v>288</v>
      </c>
    </row>
    <row r="58" spans="1:6">
      <c r="A58" s="40" t="s">
        <v>76</v>
      </c>
      <c r="B58">
        <v>59579</v>
      </c>
      <c r="C58">
        <v>20447</v>
      </c>
      <c r="D58" s="40" t="s">
        <v>289</v>
      </c>
    </row>
    <row r="59" spans="1:6">
      <c r="A59" s="40" t="s">
        <v>75</v>
      </c>
      <c r="B59">
        <v>73167</v>
      </c>
      <c r="C59">
        <v>31176</v>
      </c>
      <c r="D59" s="40" t="s">
        <v>290</v>
      </c>
    </row>
    <row r="60" spans="1:6">
      <c r="A60" s="40" t="s">
        <v>78</v>
      </c>
      <c r="B60">
        <v>21241</v>
      </c>
      <c r="C60">
        <v>7824</v>
      </c>
      <c r="D60" s="40" t="s">
        <v>291</v>
      </c>
    </row>
    <row r="61" spans="1:6">
      <c r="A61" s="40" t="s">
        <v>79</v>
      </c>
      <c r="B61">
        <v>161445</v>
      </c>
      <c r="C61">
        <v>72657</v>
      </c>
      <c r="D61" s="40" t="s">
        <v>292</v>
      </c>
    </row>
    <row r="62" spans="1:6">
      <c r="A62" s="40" t="s">
        <v>81</v>
      </c>
      <c r="B62">
        <v>134330</v>
      </c>
      <c r="C62">
        <v>55239</v>
      </c>
      <c r="D62" s="40" t="s">
        <v>293</v>
      </c>
    </row>
    <row r="63" spans="1:6">
      <c r="A63" s="40" t="s">
        <v>77</v>
      </c>
      <c r="B63">
        <v>72472</v>
      </c>
      <c r="C63">
        <v>24981</v>
      </c>
      <c r="D63" s="40" t="s">
        <v>294</v>
      </c>
    </row>
    <row r="64" spans="1:6">
      <c r="A64" s="40" t="s">
        <v>82</v>
      </c>
      <c r="B64">
        <v>3358</v>
      </c>
      <c r="C64">
        <v>1143</v>
      </c>
      <c r="D64" s="40" t="s">
        <v>295</v>
      </c>
    </row>
    <row r="65" spans="1:4">
      <c r="A65" s="40" t="s">
        <v>242</v>
      </c>
      <c r="B65">
        <v>0</v>
      </c>
      <c r="C65">
        <v>0</v>
      </c>
      <c r="D65" s="40" t="s">
        <v>296</v>
      </c>
    </row>
    <row r="66" spans="1:4">
      <c r="A66" s="40" t="s">
        <v>83</v>
      </c>
      <c r="B66">
        <v>543598</v>
      </c>
      <c r="C66">
        <v>210765</v>
      </c>
      <c r="D66" s="40" t="s">
        <v>297</v>
      </c>
    </row>
    <row r="67" spans="1:4">
      <c r="A67" s="40" t="s">
        <v>84</v>
      </c>
      <c r="B67">
        <v>0</v>
      </c>
      <c r="C67">
        <v>0</v>
      </c>
      <c r="D67" s="40" t="s">
        <v>298</v>
      </c>
    </row>
    <row r="68" spans="1:4">
      <c r="A68" s="40" t="s">
        <v>85</v>
      </c>
      <c r="B68">
        <v>76437</v>
      </c>
      <c r="C68">
        <v>27260</v>
      </c>
      <c r="D68" s="40" t="s">
        <v>299</v>
      </c>
    </row>
    <row r="69" spans="1:4">
      <c r="A69" s="40" t="s">
        <v>86</v>
      </c>
      <c r="B69">
        <v>204502</v>
      </c>
      <c r="C69">
        <v>76211</v>
      </c>
      <c r="D69" s="40" t="s">
        <v>300</v>
      </c>
    </row>
    <row r="70" spans="1:4">
      <c r="A70" s="40" t="s">
        <v>89</v>
      </c>
      <c r="B70">
        <v>181618</v>
      </c>
      <c r="C70">
        <v>74369</v>
      </c>
      <c r="D70" s="40" t="s">
        <v>301</v>
      </c>
    </row>
    <row r="71" spans="1:4">
      <c r="A71" s="40" t="s">
        <v>88</v>
      </c>
      <c r="B71">
        <v>49090</v>
      </c>
      <c r="C71">
        <v>20911</v>
      </c>
      <c r="D71" s="40" t="s">
        <v>302</v>
      </c>
    </row>
    <row r="72" spans="1:4">
      <c r="A72" s="40" t="s">
        <v>87</v>
      </c>
      <c r="B72">
        <v>31951</v>
      </c>
      <c r="C72">
        <v>12014</v>
      </c>
      <c r="D72" s="40" t="s">
        <v>303</v>
      </c>
    </row>
    <row r="73" spans="1:4">
      <c r="A73" s="40" t="s">
        <v>242</v>
      </c>
      <c r="B73">
        <v>0</v>
      </c>
      <c r="C73">
        <v>0</v>
      </c>
      <c r="D73" s="40" t="s">
        <v>304</v>
      </c>
    </row>
    <row r="74" spans="1:4">
      <c r="A74" s="40" t="s">
        <v>140</v>
      </c>
      <c r="B74">
        <v>322934</v>
      </c>
      <c r="C74">
        <v>134515</v>
      </c>
      <c r="D74" s="40" t="s">
        <v>305</v>
      </c>
    </row>
    <row r="75" spans="1:4">
      <c r="A75" s="40" t="s">
        <v>141</v>
      </c>
      <c r="B75">
        <v>3186</v>
      </c>
      <c r="C75">
        <v>4890</v>
      </c>
      <c r="D75" s="40" t="s">
        <v>306</v>
      </c>
    </row>
    <row r="76" spans="1:4">
      <c r="A76" s="40" t="s">
        <v>142</v>
      </c>
      <c r="B76">
        <v>58554</v>
      </c>
      <c r="C76">
        <v>20197</v>
      </c>
      <c r="D76" s="40" t="s">
        <v>307</v>
      </c>
    </row>
    <row r="77" spans="1:4">
      <c r="A77" s="40" t="s">
        <v>143</v>
      </c>
      <c r="B77">
        <v>22564</v>
      </c>
      <c r="C77">
        <v>7654</v>
      </c>
      <c r="D77" s="40" t="s">
        <v>308</v>
      </c>
    </row>
    <row r="78" spans="1:4">
      <c r="A78" s="40" t="s">
        <v>144</v>
      </c>
      <c r="B78">
        <v>63574</v>
      </c>
      <c r="C78">
        <v>27405</v>
      </c>
      <c r="D78" s="40" t="s">
        <v>309</v>
      </c>
    </row>
    <row r="79" spans="1:4">
      <c r="A79" s="40" t="s">
        <v>145</v>
      </c>
      <c r="B79">
        <v>50689</v>
      </c>
      <c r="C79">
        <v>22423</v>
      </c>
      <c r="D79" s="40" t="s">
        <v>310</v>
      </c>
    </row>
    <row r="80" spans="1:4">
      <c r="A80" s="40" t="s">
        <v>146</v>
      </c>
      <c r="B80">
        <v>53729</v>
      </c>
      <c r="C80">
        <v>24453</v>
      </c>
      <c r="D80" s="40" t="s">
        <v>311</v>
      </c>
    </row>
    <row r="81" spans="1:6">
      <c r="A81" s="40" t="s">
        <v>147</v>
      </c>
      <c r="B81">
        <v>36709</v>
      </c>
      <c r="C81">
        <v>14710</v>
      </c>
      <c r="D81" s="40" t="s">
        <v>312</v>
      </c>
    </row>
    <row r="82" spans="1:6">
      <c r="A82" s="40" t="s">
        <v>148</v>
      </c>
      <c r="B82">
        <v>33929</v>
      </c>
      <c r="C82">
        <v>12783</v>
      </c>
      <c r="D82" s="40" t="s">
        <v>313</v>
      </c>
    </row>
    <row r="83" spans="1:6">
      <c r="A83" s="40" t="s">
        <v>242</v>
      </c>
      <c r="B83">
        <v>0</v>
      </c>
      <c r="C83">
        <v>0</v>
      </c>
      <c r="D83" s="40" t="s">
        <v>314</v>
      </c>
    </row>
    <row r="84" spans="1:6">
      <c r="A84" s="40" t="s">
        <v>156</v>
      </c>
      <c r="B84">
        <v>633240</v>
      </c>
      <c r="C84">
        <v>258281</v>
      </c>
      <c r="D84" s="40" t="s">
        <v>315</v>
      </c>
    </row>
    <row r="85" spans="1:6">
      <c r="A85" s="40" t="s">
        <v>157</v>
      </c>
      <c r="B85">
        <v>0</v>
      </c>
      <c r="C85">
        <v>0</v>
      </c>
      <c r="D85" s="40" t="s">
        <v>316</v>
      </c>
    </row>
    <row r="86" spans="1:6">
      <c r="A86" s="40" t="s">
        <v>158</v>
      </c>
      <c r="B86">
        <v>35406</v>
      </c>
      <c r="C86">
        <v>16693</v>
      </c>
      <c r="D86" s="40" t="s">
        <v>317</v>
      </c>
    </row>
    <row r="87" spans="1:6">
      <c r="A87" s="40" t="s">
        <v>159</v>
      </c>
      <c r="B87">
        <v>54471</v>
      </c>
      <c r="C87">
        <v>22760</v>
      </c>
      <c r="D87" s="40" t="s">
        <v>318</v>
      </c>
    </row>
    <row r="88" spans="1:6">
      <c r="A88" s="40" t="s">
        <v>162</v>
      </c>
      <c r="B88">
        <v>24014</v>
      </c>
      <c r="C88">
        <v>6953</v>
      </c>
      <c r="D88" s="40" t="s">
        <v>319</v>
      </c>
    </row>
    <row r="89" spans="1:6">
      <c r="A89" s="40" t="s">
        <v>160</v>
      </c>
      <c r="B89">
        <v>53475</v>
      </c>
      <c r="C89">
        <v>22355</v>
      </c>
      <c r="D89" s="40" t="s">
        <v>320</v>
      </c>
      <c r="E89">
        <f>B89+B95</f>
        <v>82761</v>
      </c>
      <c r="F89">
        <f>C89+C95</f>
        <v>33001</v>
      </c>
    </row>
    <row r="90" spans="1:6">
      <c r="A90" s="40" t="s">
        <v>164</v>
      </c>
      <c r="B90">
        <v>66470</v>
      </c>
      <c r="C90">
        <v>25719</v>
      </c>
      <c r="D90" s="40" t="s">
        <v>321</v>
      </c>
    </row>
    <row r="91" spans="1:6">
      <c r="A91" s="40" t="s">
        <v>167</v>
      </c>
      <c r="B91">
        <v>61050</v>
      </c>
      <c r="C91">
        <v>22194</v>
      </c>
      <c r="D91" s="40" t="s">
        <v>322</v>
      </c>
    </row>
    <row r="92" spans="1:6">
      <c r="A92" s="40" t="s">
        <v>166</v>
      </c>
      <c r="B92">
        <v>132441</v>
      </c>
      <c r="C92">
        <v>53372</v>
      </c>
      <c r="D92" s="40" t="s">
        <v>323</v>
      </c>
    </row>
    <row r="93" spans="1:6">
      <c r="A93" s="40" t="s">
        <v>165</v>
      </c>
      <c r="B93">
        <v>125577</v>
      </c>
      <c r="C93">
        <v>51582</v>
      </c>
      <c r="D93" s="40" t="s">
        <v>324</v>
      </c>
    </row>
    <row r="94" spans="1:6">
      <c r="A94" s="40" t="s">
        <v>163</v>
      </c>
      <c r="B94">
        <v>80336</v>
      </c>
      <c r="C94">
        <v>36653</v>
      </c>
      <c r="D94" s="40" t="s">
        <v>325</v>
      </c>
    </row>
    <row r="95" spans="1:6">
      <c r="A95" s="42" t="s">
        <v>326</v>
      </c>
      <c r="B95">
        <v>29286</v>
      </c>
      <c r="C95">
        <v>10646</v>
      </c>
      <c r="D95" s="40" t="s">
        <v>327</v>
      </c>
    </row>
    <row r="96" spans="1:6">
      <c r="A96" s="40" t="s">
        <v>242</v>
      </c>
      <c r="B96">
        <v>0</v>
      </c>
      <c r="C96">
        <v>0</v>
      </c>
      <c r="D96" s="40" t="s">
        <v>328</v>
      </c>
    </row>
    <row r="97" spans="1:6">
      <c r="A97" s="40" t="s">
        <v>168</v>
      </c>
      <c r="B97">
        <v>620850</v>
      </c>
      <c r="C97">
        <v>277491</v>
      </c>
      <c r="D97" s="40" t="s">
        <v>329</v>
      </c>
    </row>
    <row r="98" spans="1:6">
      <c r="A98" s="40" t="s">
        <v>169</v>
      </c>
      <c r="B98">
        <v>45945</v>
      </c>
      <c r="C98">
        <v>23955</v>
      </c>
      <c r="D98" s="40" t="s">
        <v>330</v>
      </c>
    </row>
    <row r="99" spans="1:6">
      <c r="A99" s="40" t="s">
        <v>170</v>
      </c>
      <c r="B99">
        <v>37952</v>
      </c>
      <c r="C99">
        <v>14597</v>
      </c>
      <c r="D99" s="40" t="s">
        <v>331</v>
      </c>
    </row>
    <row r="100" spans="1:6">
      <c r="A100" s="40" t="s">
        <v>172</v>
      </c>
      <c r="B100">
        <v>149485</v>
      </c>
      <c r="C100">
        <v>60469</v>
      </c>
      <c r="D100" s="40" t="s">
        <v>332</v>
      </c>
      <c r="E100">
        <f>B100+B104+B105</f>
        <v>172531</v>
      </c>
      <c r="F100">
        <f>C100+C104+C105</f>
        <v>68475</v>
      </c>
    </row>
    <row r="101" spans="1:6">
      <c r="A101" s="40" t="s">
        <v>175</v>
      </c>
      <c r="B101">
        <v>128212</v>
      </c>
      <c r="C101">
        <v>64523</v>
      </c>
      <c r="D101" s="40" t="s">
        <v>333</v>
      </c>
    </row>
    <row r="102" spans="1:6">
      <c r="A102" s="40" t="s">
        <v>174</v>
      </c>
      <c r="B102">
        <v>146916</v>
      </c>
      <c r="C102">
        <v>64455</v>
      </c>
      <c r="D102" s="40" t="s">
        <v>334</v>
      </c>
    </row>
    <row r="103" spans="1:6">
      <c r="A103" s="40" t="s">
        <v>171</v>
      </c>
      <c r="B103">
        <v>112340</v>
      </c>
      <c r="C103">
        <v>49492</v>
      </c>
      <c r="D103" s="40" t="s">
        <v>335</v>
      </c>
    </row>
    <row r="104" spans="1:6">
      <c r="A104" s="42" t="s">
        <v>336</v>
      </c>
      <c r="B104">
        <v>19040</v>
      </c>
      <c r="C104">
        <v>6306</v>
      </c>
      <c r="D104" s="40" t="s">
        <v>337</v>
      </c>
    </row>
    <row r="105" spans="1:6">
      <c r="A105" s="42" t="s">
        <v>338</v>
      </c>
      <c r="B105">
        <v>4006</v>
      </c>
      <c r="C105">
        <v>1700</v>
      </c>
      <c r="D105" s="40" t="s">
        <v>339</v>
      </c>
    </row>
    <row r="106" spans="1:6">
      <c r="A106" s="40" t="s">
        <v>242</v>
      </c>
      <c r="B106">
        <v>0</v>
      </c>
      <c r="C106">
        <v>0</v>
      </c>
      <c r="D106" s="40" t="s">
        <v>340</v>
      </c>
    </row>
    <row r="107" spans="1:6">
      <c r="A107" s="40" t="s">
        <v>176</v>
      </c>
      <c r="B107">
        <v>369217</v>
      </c>
      <c r="C107">
        <v>153379</v>
      </c>
      <c r="D107" s="40" t="s">
        <v>341</v>
      </c>
    </row>
    <row r="108" spans="1:6">
      <c r="A108" s="40" t="s">
        <v>177</v>
      </c>
      <c r="B108">
        <v>0</v>
      </c>
      <c r="C108">
        <v>0</v>
      </c>
      <c r="D108" s="40" t="s">
        <v>342</v>
      </c>
    </row>
    <row r="109" spans="1:6">
      <c r="A109" s="40" t="s">
        <v>178</v>
      </c>
      <c r="B109">
        <v>43658</v>
      </c>
      <c r="C109">
        <v>18089</v>
      </c>
      <c r="D109" s="40" t="s">
        <v>343</v>
      </c>
    </row>
    <row r="110" spans="1:6">
      <c r="A110" s="40" t="s">
        <v>179</v>
      </c>
      <c r="B110">
        <v>15555</v>
      </c>
      <c r="C110">
        <v>5335</v>
      </c>
      <c r="D110" s="40" t="s">
        <v>344</v>
      </c>
    </row>
    <row r="111" spans="1:6">
      <c r="A111" s="40" t="s">
        <v>182</v>
      </c>
      <c r="B111">
        <v>60832</v>
      </c>
      <c r="C111">
        <v>22010</v>
      </c>
      <c r="D111" s="40" t="s">
        <v>345</v>
      </c>
    </row>
    <row r="112" spans="1:6">
      <c r="A112" s="40" t="s">
        <v>183</v>
      </c>
      <c r="B112">
        <v>36838</v>
      </c>
      <c r="C112">
        <v>13449</v>
      </c>
      <c r="D112" s="40" t="s">
        <v>346</v>
      </c>
    </row>
    <row r="113" spans="1:6">
      <c r="A113" s="40" t="s">
        <v>186</v>
      </c>
      <c r="B113">
        <v>87740</v>
      </c>
      <c r="C113">
        <v>43215</v>
      </c>
      <c r="D113" s="40" t="s">
        <v>347</v>
      </c>
    </row>
    <row r="114" spans="1:6">
      <c r="A114" s="40" t="s">
        <v>185</v>
      </c>
      <c r="B114">
        <v>35039</v>
      </c>
      <c r="C114">
        <v>18312</v>
      </c>
      <c r="D114" s="40" t="s">
        <v>348</v>
      </c>
    </row>
    <row r="115" spans="1:6">
      <c r="A115" s="40" t="s">
        <v>184</v>
      </c>
      <c r="B115">
        <v>34705</v>
      </c>
      <c r="C115">
        <v>13342</v>
      </c>
      <c r="D115" s="40" t="s">
        <v>349</v>
      </c>
    </row>
    <row r="116" spans="1:6">
      <c r="A116" s="40" t="s">
        <v>350</v>
      </c>
      <c r="B116">
        <v>0</v>
      </c>
      <c r="C116">
        <v>0</v>
      </c>
      <c r="D116" s="40" t="s">
        <v>351</v>
      </c>
    </row>
    <row r="117" spans="1:6">
      <c r="A117" s="40" t="s">
        <v>180</v>
      </c>
      <c r="B117">
        <v>54850</v>
      </c>
      <c r="C117">
        <v>19627</v>
      </c>
      <c r="D117" s="40" t="s">
        <v>352</v>
      </c>
      <c r="E117">
        <f>B117+B118</f>
        <v>65656</v>
      </c>
      <c r="F117">
        <f>C117+C118</f>
        <v>23509</v>
      </c>
    </row>
    <row r="118" spans="1:6">
      <c r="A118" s="42" t="s">
        <v>353</v>
      </c>
      <c r="B118">
        <v>10806</v>
      </c>
      <c r="C118">
        <v>3882</v>
      </c>
      <c r="D118" s="40" t="s">
        <v>354</v>
      </c>
    </row>
    <row r="119" spans="1:6">
      <c r="A119" s="40" t="s">
        <v>242</v>
      </c>
      <c r="B119">
        <v>0</v>
      </c>
      <c r="C119">
        <v>0</v>
      </c>
      <c r="D119" s="40" t="s">
        <v>355</v>
      </c>
    </row>
    <row r="120" spans="1:6">
      <c r="A120" s="40" t="s">
        <v>120</v>
      </c>
      <c r="B120">
        <v>556985</v>
      </c>
      <c r="C120">
        <v>196955</v>
      </c>
      <c r="D120" s="40" t="s">
        <v>356</v>
      </c>
    </row>
    <row r="121" spans="1:6">
      <c r="A121" s="40" t="s">
        <v>121</v>
      </c>
      <c r="B121">
        <v>0</v>
      </c>
      <c r="C121">
        <v>0</v>
      </c>
      <c r="D121" s="40" t="s">
        <v>357</v>
      </c>
    </row>
    <row r="122" spans="1:6">
      <c r="A122" s="40" t="s">
        <v>122</v>
      </c>
      <c r="B122">
        <v>184616</v>
      </c>
      <c r="C122">
        <v>59729</v>
      </c>
      <c r="D122" s="40" t="s">
        <v>358</v>
      </c>
      <c r="E122">
        <f>B122+B128</f>
        <v>230878</v>
      </c>
      <c r="F122">
        <f>C122+C128</f>
        <v>72634</v>
      </c>
    </row>
    <row r="123" spans="1:6">
      <c r="A123" s="40" t="s">
        <v>124</v>
      </c>
      <c r="B123">
        <v>116017</v>
      </c>
      <c r="C123">
        <v>45949</v>
      </c>
      <c r="D123" s="40" t="s">
        <v>359</v>
      </c>
      <c r="E123">
        <f>B123+B127</f>
        <v>138903</v>
      </c>
      <c r="F123">
        <f>C123+C127</f>
        <v>51547</v>
      </c>
    </row>
    <row r="124" spans="1:6">
      <c r="A124" s="40" t="s">
        <v>128</v>
      </c>
      <c r="B124">
        <v>120909</v>
      </c>
      <c r="C124">
        <v>42910</v>
      </c>
      <c r="D124" s="40" t="s">
        <v>360</v>
      </c>
    </row>
    <row r="125" spans="1:6">
      <c r="A125" s="40" t="s">
        <v>126</v>
      </c>
      <c r="B125">
        <v>105933</v>
      </c>
      <c r="C125">
        <v>38747</v>
      </c>
      <c r="D125" s="40" t="s">
        <v>361</v>
      </c>
    </row>
    <row r="126" spans="1:6">
      <c r="A126" s="40" t="s">
        <v>127</v>
      </c>
      <c r="B126">
        <v>29510</v>
      </c>
      <c r="C126">
        <v>9620</v>
      </c>
      <c r="D126" s="40" t="s">
        <v>362</v>
      </c>
    </row>
    <row r="127" spans="1:6">
      <c r="A127" s="42" t="s">
        <v>363</v>
      </c>
      <c r="B127">
        <v>22886</v>
      </c>
      <c r="C127">
        <v>5598</v>
      </c>
      <c r="D127" s="40" t="s">
        <v>364</v>
      </c>
    </row>
    <row r="128" spans="1:6">
      <c r="A128" s="42" t="s">
        <v>365</v>
      </c>
      <c r="B128">
        <v>46262</v>
      </c>
      <c r="C128">
        <v>12905</v>
      </c>
      <c r="D128" s="40" t="s">
        <v>366</v>
      </c>
    </row>
    <row r="129" spans="1:6">
      <c r="A129" s="40" t="s">
        <v>242</v>
      </c>
      <c r="B129">
        <v>0</v>
      </c>
      <c r="C129">
        <v>0</v>
      </c>
      <c r="D129" s="40" t="s">
        <v>367</v>
      </c>
    </row>
    <row r="130" spans="1:6">
      <c r="A130" s="40" t="s">
        <v>110</v>
      </c>
      <c r="B130">
        <v>341593</v>
      </c>
      <c r="C130">
        <v>142636</v>
      </c>
      <c r="D130" s="40" t="s">
        <v>368</v>
      </c>
    </row>
    <row r="131" spans="1:6">
      <c r="A131" s="40" t="s">
        <v>111</v>
      </c>
      <c r="B131">
        <v>384</v>
      </c>
      <c r="C131">
        <v>9019</v>
      </c>
      <c r="D131" s="40" t="s">
        <v>369</v>
      </c>
    </row>
    <row r="132" spans="1:6">
      <c r="A132" s="40" t="s">
        <v>112</v>
      </c>
      <c r="B132">
        <v>33332</v>
      </c>
      <c r="C132">
        <v>9083</v>
      </c>
      <c r="D132" s="40" t="s">
        <v>370</v>
      </c>
    </row>
    <row r="133" spans="1:6">
      <c r="A133" s="40" t="s">
        <v>113</v>
      </c>
      <c r="B133">
        <v>41658</v>
      </c>
      <c r="C133">
        <v>13918</v>
      </c>
      <c r="D133" s="40" t="s">
        <v>371</v>
      </c>
    </row>
    <row r="134" spans="1:6">
      <c r="A134" s="40" t="s">
        <v>116</v>
      </c>
      <c r="B134">
        <v>29403</v>
      </c>
      <c r="C134">
        <v>12344</v>
      </c>
      <c r="D134" s="40" t="s">
        <v>372</v>
      </c>
    </row>
    <row r="135" spans="1:6">
      <c r="A135" s="40" t="s">
        <v>118</v>
      </c>
      <c r="B135">
        <v>42990</v>
      </c>
      <c r="C135">
        <v>16664</v>
      </c>
      <c r="D135" s="40" t="s">
        <v>373</v>
      </c>
    </row>
    <row r="136" spans="1:6">
      <c r="A136" s="40" t="s">
        <v>119</v>
      </c>
      <c r="B136">
        <v>97203</v>
      </c>
      <c r="C136">
        <v>44218</v>
      </c>
      <c r="D136" s="40" t="s">
        <v>374</v>
      </c>
    </row>
    <row r="137" spans="1:6">
      <c r="A137" s="40" t="s">
        <v>114</v>
      </c>
      <c r="B137">
        <v>14850</v>
      </c>
      <c r="C137">
        <v>5937</v>
      </c>
      <c r="D137" s="40" t="s">
        <v>375</v>
      </c>
    </row>
    <row r="138" spans="1:6">
      <c r="A138" s="40" t="s">
        <v>115</v>
      </c>
      <c r="B138">
        <v>12992</v>
      </c>
      <c r="C138">
        <v>4925</v>
      </c>
      <c r="D138" s="40" t="s">
        <v>376</v>
      </c>
    </row>
    <row r="139" spans="1:6">
      <c r="A139" s="40" t="s">
        <v>117</v>
      </c>
      <c r="B139">
        <v>68781</v>
      </c>
      <c r="C139">
        <v>26528</v>
      </c>
      <c r="D139" s="40" t="s">
        <v>377</v>
      </c>
    </row>
    <row r="140" spans="1:6">
      <c r="A140" s="40" t="s">
        <v>129</v>
      </c>
      <c r="B140">
        <v>255489</v>
      </c>
      <c r="C140">
        <v>114810</v>
      </c>
      <c r="D140" s="40" t="s">
        <v>378</v>
      </c>
    </row>
    <row r="141" spans="1:6">
      <c r="A141" s="40" t="s">
        <v>130</v>
      </c>
      <c r="B141">
        <v>4400</v>
      </c>
      <c r="C141">
        <v>3102</v>
      </c>
      <c r="D141" s="40" t="s">
        <v>379</v>
      </c>
    </row>
    <row r="142" spans="1:6">
      <c r="A142" s="40" t="s">
        <v>131</v>
      </c>
      <c r="B142">
        <v>28741</v>
      </c>
      <c r="C142">
        <v>11711</v>
      </c>
      <c r="D142" s="40" t="s">
        <v>380</v>
      </c>
    </row>
    <row r="143" spans="1:6">
      <c r="A143" s="40" t="s">
        <v>133</v>
      </c>
      <c r="B143">
        <v>80671</v>
      </c>
      <c r="C143">
        <v>30690</v>
      </c>
      <c r="D143" s="40" t="s">
        <v>381</v>
      </c>
      <c r="E143">
        <f>B143+B146</f>
        <v>84719</v>
      </c>
      <c r="F143">
        <f>C143+C146</f>
        <v>32587</v>
      </c>
    </row>
    <row r="144" spans="1:6">
      <c r="A144" s="40" t="s">
        <v>137</v>
      </c>
      <c r="B144">
        <v>23429</v>
      </c>
      <c r="C144">
        <v>11232</v>
      </c>
      <c r="D144" s="40" t="s">
        <v>382</v>
      </c>
    </row>
    <row r="145" spans="1:6">
      <c r="A145" s="40" t="s">
        <v>135</v>
      </c>
      <c r="B145">
        <v>118248</v>
      </c>
      <c r="C145">
        <v>58075</v>
      </c>
      <c r="D145" s="40" t="s">
        <v>383</v>
      </c>
      <c r="E145">
        <f>B145+B147</f>
        <v>120000</v>
      </c>
      <c r="F145">
        <f>C145+C147</f>
        <v>59098</v>
      </c>
    </row>
    <row r="146" spans="1:6">
      <c r="A146" s="42" t="s">
        <v>384</v>
      </c>
      <c r="B146">
        <v>4048</v>
      </c>
      <c r="C146">
        <v>1897</v>
      </c>
      <c r="D146" s="40" t="s">
        <v>385</v>
      </c>
    </row>
    <row r="147" spans="1:6">
      <c r="A147" s="42" t="s">
        <v>386</v>
      </c>
      <c r="B147">
        <v>1752</v>
      </c>
      <c r="C147">
        <v>1023</v>
      </c>
      <c r="D147" s="40" t="s">
        <v>387</v>
      </c>
    </row>
    <row r="148" spans="1:6">
      <c r="A148" s="40" t="s">
        <v>242</v>
      </c>
      <c r="B148">
        <v>0</v>
      </c>
      <c r="C148">
        <v>0</v>
      </c>
      <c r="D148" s="40" t="s">
        <v>388</v>
      </c>
    </row>
    <row r="149" spans="1:6">
      <c r="A149" s="40" t="s">
        <v>102</v>
      </c>
      <c r="B149">
        <v>299994</v>
      </c>
      <c r="C149">
        <v>117433</v>
      </c>
      <c r="D149" s="40" t="s">
        <v>389</v>
      </c>
    </row>
    <row r="150" spans="1:6">
      <c r="A150" s="40" t="s">
        <v>103</v>
      </c>
      <c r="B150">
        <v>12384</v>
      </c>
      <c r="C150">
        <v>9986</v>
      </c>
      <c r="D150" s="40" t="s">
        <v>390</v>
      </c>
    </row>
    <row r="151" spans="1:6">
      <c r="A151" s="40" t="s">
        <v>104</v>
      </c>
      <c r="B151">
        <v>59074</v>
      </c>
      <c r="C151">
        <v>17966</v>
      </c>
      <c r="D151" s="40" t="s">
        <v>391</v>
      </c>
    </row>
    <row r="152" spans="1:6">
      <c r="A152" s="40" t="s">
        <v>108</v>
      </c>
      <c r="B152">
        <v>63204</v>
      </c>
      <c r="C152">
        <v>24642</v>
      </c>
      <c r="D152" s="40" t="s">
        <v>392</v>
      </c>
    </row>
    <row r="153" spans="1:6">
      <c r="A153" s="40" t="s">
        <v>107</v>
      </c>
      <c r="B153">
        <v>65821</v>
      </c>
      <c r="C153">
        <v>27814</v>
      </c>
      <c r="D153" s="40" t="s">
        <v>393</v>
      </c>
    </row>
    <row r="154" spans="1:6">
      <c r="A154" s="40" t="s">
        <v>109</v>
      </c>
      <c r="B154">
        <v>30017</v>
      </c>
      <c r="C154">
        <v>10488</v>
      </c>
      <c r="D154" s="40" t="s">
        <v>394</v>
      </c>
    </row>
    <row r="155" spans="1:6">
      <c r="A155" s="40" t="s">
        <v>106</v>
      </c>
      <c r="B155">
        <v>39635</v>
      </c>
      <c r="C155">
        <v>14064</v>
      </c>
      <c r="D155" s="40" t="s">
        <v>395</v>
      </c>
    </row>
    <row r="156" spans="1:6">
      <c r="A156" s="40" t="s">
        <v>105</v>
      </c>
      <c r="B156">
        <v>29859</v>
      </c>
      <c r="C156">
        <v>12473</v>
      </c>
      <c r="D156" s="40" t="s">
        <v>396</v>
      </c>
    </row>
    <row r="157" spans="1:6">
      <c r="A157" s="40" t="s">
        <v>242</v>
      </c>
      <c r="B157">
        <v>0</v>
      </c>
      <c r="C157">
        <v>0</v>
      </c>
      <c r="D157" s="40" t="s">
        <v>397</v>
      </c>
    </row>
    <row r="158" spans="1:6">
      <c r="A158" s="40" t="s">
        <v>149</v>
      </c>
      <c r="B158">
        <v>233790</v>
      </c>
      <c r="C158">
        <v>84814</v>
      </c>
      <c r="D158" s="40" t="s">
        <v>398</v>
      </c>
    </row>
    <row r="159" spans="1:6">
      <c r="A159" s="40" t="s">
        <v>150</v>
      </c>
      <c r="B159">
        <v>13454</v>
      </c>
      <c r="C159">
        <v>9154</v>
      </c>
      <c r="D159" s="40" t="s">
        <v>399</v>
      </c>
      <c r="E159">
        <f>B159+B166+B168</f>
        <v>21939</v>
      </c>
      <c r="F159">
        <f>C159+C166+C168</f>
        <v>12021</v>
      </c>
    </row>
    <row r="160" spans="1:6">
      <c r="A160" s="40" t="s">
        <v>152</v>
      </c>
      <c r="B160">
        <v>53671</v>
      </c>
      <c r="C160">
        <v>17010</v>
      </c>
      <c r="D160" s="40" t="s">
        <v>400</v>
      </c>
    </row>
    <row r="161" spans="1:4">
      <c r="A161" s="40" t="s">
        <v>153</v>
      </c>
      <c r="B161">
        <v>44056</v>
      </c>
      <c r="C161">
        <v>15052</v>
      </c>
      <c r="D161" s="40" t="s">
        <v>401</v>
      </c>
    </row>
    <row r="162" spans="1:4">
      <c r="A162" s="40" t="s">
        <v>242</v>
      </c>
      <c r="B162">
        <v>0</v>
      </c>
      <c r="C162">
        <v>0</v>
      </c>
      <c r="D162" s="40" t="s">
        <v>402</v>
      </c>
    </row>
    <row r="163" spans="1:4">
      <c r="A163" s="40" t="s">
        <v>154</v>
      </c>
      <c r="B163">
        <v>35642</v>
      </c>
      <c r="C163">
        <v>13982</v>
      </c>
      <c r="D163" s="40" t="s">
        <v>403</v>
      </c>
    </row>
    <row r="164" spans="1:4">
      <c r="A164" s="40" t="s">
        <v>153</v>
      </c>
      <c r="B164">
        <v>0</v>
      </c>
      <c r="C164">
        <v>0</v>
      </c>
      <c r="D164" s="40" t="s">
        <v>404</v>
      </c>
    </row>
    <row r="165" spans="1:4">
      <c r="A165" s="40" t="s">
        <v>155</v>
      </c>
      <c r="B165">
        <v>85242</v>
      </c>
      <c r="C165">
        <v>28885</v>
      </c>
      <c r="D165" s="40" t="s">
        <v>405</v>
      </c>
    </row>
    <row r="166" spans="1:4">
      <c r="A166" s="42" t="s">
        <v>406</v>
      </c>
      <c r="B166">
        <v>5142</v>
      </c>
      <c r="C166">
        <v>1600</v>
      </c>
      <c r="D166" s="40" t="s">
        <v>407</v>
      </c>
    </row>
    <row r="167" spans="1:4">
      <c r="A167" s="41" t="s">
        <v>408</v>
      </c>
      <c r="B167">
        <v>1725</v>
      </c>
      <c r="C167">
        <v>731</v>
      </c>
      <c r="D167" s="40" t="s">
        <v>409</v>
      </c>
    </row>
    <row r="168" spans="1:4">
      <c r="A168" s="42" t="s">
        <v>410</v>
      </c>
      <c r="B168">
        <v>3343</v>
      </c>
      <c r="C168">
        <v>1267</v>
      </c>
      <c r="D168" s="40" t="s">
        <v>411</v>
      </c>
    </row>
    <row r="169" spans="1:4">
      <c r="A169" s="40" t="s">
        <v>187</v>
      </c>
      <c r="B169">
        <v>343170</v>
      </c>
      <c r="C169">
        <v>128450</v>
      </c>
      <c r="D169" s="40" t="s">
        <v>412</v>
      </c>
    </row>
    <row r="170" spans="1:4">
      <c r="A170" s="40" t="s">
        <v>188</v>
      </c>
      <c r="B170">
        <v>4216</v>
      </c>
      <c r="C170">
        <v>3327</v>
      </c>
      <c r="D170" s="40" t="s">
        <v>413</v>
      </c>
    </row>
    <row r="171" spans="1:4">
      <c r="A171" s="40" t="s">
        <v>189</v>
      </c>
      <c r="B171">
        <v>83588</v>
      </c>
      <c r="C171">
        <v>29053</v>
      </c>
      <c r="D171" s="40" t="s">
        <v>414</v>
      </c>
    </row>
    <row r="172" spans="1:4">
      <c r="A172" s="40" t="s">
        <v>190</v>
      </c>
      <c r="B172">
        <v>58818</v>
      </c>
      <c r="C172">
        <v>24308</v>
      </c>
      <c r="D172" s="40" t="s">
        <v>415</v>
      </c>
    </row>
    <row r="173" spans="1:4">
      <c r="A173" s="40" t="s">
        <v>192</v>
      </c>
      <c r="B173">
        <v>31593</v>
      </c>
      <c r="C173">
        <v>10181</v>
      </c>
      <c r="D173" s="40" t="s">
        <v>416</v>
      </c>
    </row>
    <row r="174" spans="1:4">
      <c r="A174" s="40" t="s">
        <v>193</v>
      </c>
      <c r="B174">
        <v>29543</v>
      </c>
      <c r="C174">
        <v>9691</v>
      </c>
      <c r="D174" s="40" t="s">
        <v>417</v>
      </c>
    </row>
    <row r="175" spans="1:4">
      <c r="A175" s="40" t="s">
        <v>194</v>
      </c>
      <c r="B175">
        <v>8692</v>
      </c>
      <c r="C175">
        <v>2872</v>
      </c>
      <c r="D175" s="40" t="s">
        <v>418</v>
      </c>
    </row>
    <row r="176" spans="1:4">
      <c r="A176" s="40" t="s">
        <v>195</v>
      </c>
      <c r="B176">
        <v>13657</v>
      </c>
      <c r="C176">
        <v>4954</v>
      </c>
      <c r="D176" s="40" t="s">
        <v>419</v>
      </c>
    </row>
    <row r="177" spans="1:6">
      <c r="A177" s="40" t="s">
        <v>196</v>
      </c>
      <c r="B177">
        <v>81010</v>
      </c>
      <c r="C177">
        <v>32241</v>
      </c>
      <c r="D177" s="40" t="s">
        <v>420</v>
      </c>
    </row>
    <row r="178" spans="1:6">
      <c r="A178" s="40" t="s">
        <v>191</v>
      </c>
      <c r="B178">
        <v>32053</v>
      </c>
      <c r="C178">
        <v>11823</v>
      </c>
      <c r="D178" s="40" t="s">
        <v>421</v>
      </c>
    </row>
    <row r="179" spans="1:6">
      <c r="A179" s="40" t="s">
        <v>242</v>
      </c>
      <c r="B179">
        <v>0</v>
      </c>
      <c r="C179">
        <v>0</v>
      </c>
      <c r="D179" s="40" t="s">
        <v>422</v>
      </c>
    </row>
    <row r="180" spans="1:6">
      <c r="A180" s="40" t="s">
        <v>138</v>
      </c>
      <c r="B180">
        <v>765120</v>
      </c>
      <c r="C180">
        <v>229117</v>
      </c>
      <c r="D180" s="40" t="s">
        <v>423</v>
      </c>
    </row>
    <row r="181" spans="1:6">
      <c r="A181" s="40" t="s">
        <v>424</v>
      </c>
      <c r="B181">
        <v>765120</v>
      </c>
      <c r="C181">
        <v>229117</v>
      </c>
      <c r="D181" s="40" t="s">
        <v>425</v>
      </c>
    </row>
    <row r="182" spans="1:6">
      <c r="A182" s="40" t="s">
        <v>139</v>
      </c>
      <c r="B182">
        <v>297389</v>
      </c>
      <c r="C182">
        <v>107244</v>
      </c>
      <c r="D182" s="40" t="s">
        <v>426</v>
      </c>
    </row>
    <row r="183" spans="1:6">
      <c r="A183" s="40" t="s">
        <v>427</v>
      </c>
      <c r="B183">
        <v>293503</v>
      </c>
      <c r="C183">
        <v>100105</v>
      </c>
      <c r="D183" s="40" t="s">
        <v>428</v>
      </c>
    </row>
    <row r="184" spans="1:6">
      <c r="A184" s="40" t="s">
        <v>429</v>
      </c>
      <c r="B184">
        <v>3886</v>
      </c>
      <c r="C184">
        <v>7139</v>
      </c>
      <c r="D184" s="40" t="s">
        <v>430</v>
      </c>
    </row>
    <row r="185" spans="1:6">
      <c r="A185" s="40" t="s">
        <v>242</v>
      </c>
      <c r="B185">
        <v>0</v>
      </c>
      <c r="C185">
        <v>0</v>
      </c>
      <c r="D185" s="40" t="s">
        <v>431</v>
      </c>
    </row>
    <row r="186" spans="1:6">
      <c r="A186" s="40" t="s">
        <v>197</v>
      </c>
      <c r="B186">
        <v>199304</v>
      </c>
      <c r="C186">
        <v>79292</v>
      </c>
      <c r="D186" s="40" t="s">
        <v>432</v>
      </c>
    </row>
    <row r="187" spans="1:6">
      <c r="A187" s="40" t="s">
        <v>198</v>
      </c>
      <c r="B187">
        <v>3428</v>
      </c>
      <c r="C187">
        <v>3587</v>
      </c>
      <c r="D187" s="40" t="s">
        <v>433</v>
      </c>
    </row>
    <row r="188" spans="1:6">
      <c r="A188" s="40" t="s">
        <v>199</v>
      </c>
      <c r="B188">
        <v>40922</v>
      </c>
      <c r="C188">
        <v>15278</v>
      </c>
      <c r="D188" s="40" t="s">
        <v>434</v>
      </c>
      <c r="E188">
        <f>B188+B192</f>
        <v>42750</v>
      </c>
      <c r="F188">
        <f>C188+C192</f>
        <v>15898</v>
      </c>
    </row>
    <row r="189" spans="1:6">
      <c r="A189" s="40" t="s">
        <v>201</v>
      </c>
      <c r="B189">
        <v>96143</v>
      </c>
      <c r="C189">
        <v>34287</v>
      </c>
      <c r="D189" s="40" t="s">
        <v>435</v>
      </c>
      <c r="E189">
        <f>B189+B191</f>
        <v>110208</v>
      </c>
      <c r="F189">
        <f>C189+C191</f>
        <v>38955</v>
      </c>
    </row>
    <row r="190" spans="1:6">
      <c r="A190" s="40" t="s">
        <v>203</v>
      </c>
      <c r="B190">
        <v>58811</v>
      </c>
      <c r="C190">
        <v>26140</v>
      </c>
      <c r="D190" s="40" t="s">
        <v>436</v>
      </c>
    </row>
    <row r="191" spans="1:6">
      <c r="A191" s="42" t="s">
        <v>437</v>
      </c>
      <c r="B191">
        <v>14065</v>
      </c>
      <c r="C191">
        <v>4668</v>
      </c>
      <c r="D191" s="40" t="s">
        <v>438</v>
      </c>
    </row>
    <row r="192" spans="1:6">
      <c r="A192" s="42" t="s">
        <v>439</v>
      </c>
      <c r="B192">
        <v>1828</v>
      </c>
      <c r="C192">
        <v>620</v>
      </c>
      <c r="D192" s="40" t="s">
        <v>440</v>
      </c>
    </row>
    <row r="193" spans="1:6">
      <c r="A193" s="40" t="s">
        <v>242</v>
      </c>
      <c r="B193">
        <v>0</v>
      </c>
      <c r="C193">
        <v>0</v>
      </c>
      <c r="D193" s="40" t="s">
        <v>441</v>
      </c>
    </row>
    <row r="194" spans="1:6">
      <c r="A194" s="40" t="s">
        <v>204</v>
      </c>
      <c r="B194">
        <v>510277</v>
      </c>
      <c r="C194">
        <v>227652</v>
      </c>
      <c r="D194" s="40" t="s">
        <v>442</v>
      </c>
    </row>
    <row r="195" spans="1:6" ht="36">
      <c r="A195" s="22" t="s">
        <v>205</v>
      </c>
      <c r="B195">
        <v>1811</v>
      </c>
      <c r="C195">
        <v>2029</v>
      </c>
      <c r="D195" s="40" t="s">
        <v>443</v>
      </c>
    </row>
    <row r="196" spans="1:6">
      <c r="A196" s="40" t="s">
        <v>207</v>
      </c>
      <c r="B196">
        <v>86190</v>
      </c>
      <c r="C196">
        <v>31707</v>
      </c>
      <c r="D196" s="40" t="s">
        <v>444</v>
      </c>
      <c r="E196">
        <f>B196+B202</f>
        <v>113239</v>
      </c>
      <c r="F196">
        <f>C196+C202</f>
        <v>41898</v>
      </c>
    </row>
    <row r="197" spans="1:6">
      <c r="A197" s="40" t="s">
        <v>209</v>
      </c>
      <c r="B197">
        <v>68317</v>
      </c>
      <c r="C197">
        <v>29246</v>
      </c>
      <c r="D197" s="40" t="s">
        <v>445</v>
      </c>
      <c r="E197">
        <f>B197+B201</f>
        <v>96155</v>
      </c>
      <c r="F197">
        <f>C197+C201</f>
        <v>40485</v>
      </c>
    </row>
    <row r="198" spans="1:6">
      <c r="A198" s="40" t="s">
        <v>211</v>
      </c>
      <c r="B198">
        <v>53945</v>
      </c>
      <c r="C198">
        <v>25306</v>
      </c>
      <c r="D198" s="40" t="s">
        <v>446</v>
      </c>
    </row>
    <row r="199" spans="1:6">
      <c r="A199" s="40" t="s">
        <v>213</v>
      </c>
      <c r="B199">
        <v>103491</v>
      </c>
      <c r="C199">
        <v>44627</v>
      </c>
      <c r="D199" s="40" t="s">
        <v>447</v>
      </c>
      <c r="E199">
        <f>B199+B204</f>
        <v>111737</v>
      </c>
      <c r="F199">
        <f>C199+C204</f>
        <v>47587</v>
      </c>
    </row>
    <row r="200" spans="1:6">
      <c r="A200" s="40" t="s">
        <v>212</v>
      </c>
      <c r="B200">
        <v>195316</v>
      </c>
      <c r="C200">
        <v>94290</v>
      </c>
      <c r="D200" s="40" t="s">
        <v>448</v>
      </c>
    </row>
    <row r="201" spans="1:6">
      <c r="A201" s="42" t="s">
        <v>449</v>
      </c>
      <c r="B201">
        <v>27838</v>
      </c>
      <c r="C201">
        <v>11239</v>
      </c>
      <c r="D201" s="40" t="s">
        <v>450</v>
      </c>
    </row>
    <row r="202" spans="1:6">
      <c r="A202" s="42" t="s">
        <v>451</v>
      </c>
      <c r="B202">
        <v>27049</v>
      </c>
      <c r="C202">
        <v>10191</v>
      </c>
      <c r="D202" s="40" t="s">
        <v>452</v>
      </c>
    </row>
    <row r="203" spans="1:6" ht="24">
      <c r="A203" s="22" t="s">
        <v>206</v>
      </c>
      <c r="B203">
        <v>1207</v>
      </c>
      <c r="C203">
        <v>447</v>
      </c>
      <c r="D203" s="40" t="s">
        <v>453</v>
      </c>
    </row>
    <row r="204" spans="1:6">
      <c r="A204" s="42" t="s">
        <v>454</v>
      </c>
      <c r="B204">
        <v>8246</v>
      </c>
      <c r="C204">
        <v>2960</v>
      </c>
      <c r="D204" s="40" t="s">
        <v>455</v>
      </c>
    </row>
    <row r="205" spans="1:6">
      <c r="A205" s="40" t="s">
        <v>242</v>
      </c>
      <c r="B205">
        <v>0</v>
      </c>
      <c r="C205">
        <v>0</v>
      </c>
      <c r="D205" s="40" t="s">
        <v>456</v>
      </c>
    </row>
    <row r="206" spans="1:6">
      <c r="A206" s="40" t="s">
        <v>215</v>
      </c>
      <c r="B206">
        <v>232471</v>
      </c>
      <c r="C206">
        <v>87696</v>
      </c>
      <c r="D206" s="40" t="s">
        <v>457</v>
      </c>
    </row>
    <row r="207" spans="1:6">
      <c r="A207" s="40" t="s">
        <v>216</v>
      </c>
      <c r="B207">
        <v>0</v>
      </c>
      <c r="C207">
        <v>1350</v>
      </c>
      <c r="D207" s="40" t="s">
        <v>458</v>
      </c>
    </row>
    <row r="208" spans="1:6">
      <c r="A208" s="40" t="s">
        <v>217</v>
      </c>
      <c r="B208">
        <v>38778</v>
      </c>
      <c r="C208">
        <v>11737</v>
      </c>
      <c r="D208" s="40" t="s">
        <v>459</v>
      </c>
    </row>
    <row r="209" spans="1:4">
      <c r="A209" s="40" t="s">
        <v>219</v>
      </c>
      <c r="B209">
        <v>18765</v>
      </c>
      <c r="C209">
        <v>7007</v>
      </c>
      <c r="D209" s="40" t="s">
        <v>460</v>
      </c>
    </row>
    <row r="210" spans="1:4">
      <c r="A210" s="40" t="s">
        <v>220</v>
      </c>
      <c r="B210">
        <v>36479</v>
      </c>
      <c r="C210">
        <v>13492</v>
      </c>
      <c r="D210" s="40" t="s">
        <v>461</v>
      </c>
    </row>
    <row r="211" spans="1:4">
      <c r="A211" s="40" t="s">
        <v>218</v>
      </c>
      <c r="B211">
        <v>34821</v>
      </c>
      <c r="C211">
        <v>12579</v>
      </c>
      <c r="D211" s="40" t="s">
        <v>462</v>
      </c>
    </row>
    <row r="212" spans="1:4">
      <c r="A212" s="40" t="s">
        <v>221</v>
      </c>
      <c r="B212">
        <v>103628</v>
      </c>
      <c r="C212">
        <v>41531</v>
      </c>
      <c r="D212" s="40" t="s">
        <v>463</v>
      </c>
    </row>
  </sheetData>
  <mergeCells count="2">
    <mergeCell ref="A2:A4"/>
    <mergeCell ref="D2:D4"/>
  </mergeCells>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3"/>
  <sheetViews>
    <sheetView workbookViewId="0">
      <selection activeCell="C1" sqref="C1:C1048576"/>
    </sheetView>
  </sheetViews>
  <sheetFormatPr defaultColWidth="9" defaultRowHeight="14.25"/>
  <cols>
    <col min="1" max="1" width="10.125" style="4" customWidth="1"/>
  </cols>
  <sheetData>
    <row r="1" spans="1:3">
      <c r="A1"/>
    </row>
    <row r="2" spans="1:3">
      <c r="A2" s="49" t="s">
        <v>1</v>
      </c>
      <c r="B2" t="s">
        <v>464</v>
      </c>
    </row>
    <row r="3" spans="1:3">
      <c r="A3" s="49"/>
      <c r="B3" t="s">
        <v>16</v>
      </c>
      <c r="C3" t="s">
        <v>19</v>
      </c>
    </row>
    <row r="4" spans="1:3" hidden="1">
      <c r="A4" s="7" t="s">
        <v>24</v>
      </c>
      <c r="B4">
        <v>1</v>
      </c>
      <c r="C4">
        <v>2</v>
      </c>
    </row>
    <row r="5" spans="1:3" hidden="1">
      <c r="A5" s="8" t="s">
        <v>16</v>
      </c>
      <c r="B5">
        <v>1609733</v>
      </c>
      <c r="C5">
        <v>1134021</v>
      </c>
    </row>
    <row r="6" spans="1:3" hidden="1">
      <c r="A6" s="8" t="s">
        <v>45</v>
      </c>
      <c r="B6" s="25">
        <v>181596</v>
      </c>
      <c r="C6">
        <v>90799</v>
      </c>
    </row>
    <row r="7" spans="1:3">
      <c r="A7" s="17" t="s">
        <v>46</v>
      </c>
      <c r="B7">
        <v>0</v>
      </c>
      <c r="C7">
        <v>0</v>
      </c>
    </row>
    <row r="8" spans="1:3">
      <c r="A8" s="7" t="s">
        <v>47</v>
      </c>
      <c r="B8">
        <v>13784</v>
      </c>
      <c r="C8">
        <v>6892</v>
      </c>
    </row>
    <row r="9" spans="1:3">
      <c r="A9" s="7" t="s">
        <v>48</v>
      </c>
      <c r="B9">
        <v>15819</v>
      </c>
      <c r="C9">
        <v>7910</v>
      </c>
    </row>
    <row r="10" spans="1:3">
      <c r="A10" s="7" t="s">
        <v>49</v>
      </c>
      <c r="B10">
        <v>11416</v>
      </c>
      <c r="C10">
        <v>5708</v>
      </c>
    </row>
    <row r="11" spans="1:3">
      <c r="A11" s="7" t="s">
        <v>50</v>
      </c>
      <c r="B11">
        <v>19467</v>
      </c>
      <c r="C11">
        <v>9733</v>
      </c>
    </row>
    <row r="12" spans="1:3">
      <c r="A12" s="7" t="s">
        <v>51</v>
      </c>
      <c r="B12">
        <v>26328</v>
      </c>
      <c r="C12">
        <v>13164</v>
      </c>
    </row>
    <row r="13" spans="1:3">
      <c r="A13" s="7" t="s">
        <v>52</v>
      </c>
      <c r="B13">
        <v>11352</v>
      </c>
      <c r="C13">
        <v>5676</v>
      </c>
    </row>
    <row r="14" spans="1:3">
      <c r="A14" s="7" t="s">
        <v>53</v>
      </c>
      <c r="B14">
        <v>24594</v>
      </c>
      <c r="C14">
        <v>12297</v>
      </c>
    </row>
    <row r="15" spans="1:3">
      <c r="A15" s="7" t="s">
        <v>54</v>
      </c>
      <c r="B15">
        <v>25003</v>
      </c>
      <c r="C15">
        <v>12502</v>
      </c>
    </row>
    <row r="16" spans="1:3">
      <c r="A16" s="7" t="s">
        <v>55</v>
      </c>
      <c r="B16">
        <v>8130</v>
      </c>
      <c r="C16">
        <v>4065</v>
      </c>
    </row>
    <row r="17" spans="1:3">
      <c r="A17" s="7" t="s">
        <v>56</v>
      </c>
      <c r="B17">
        <v>8895</v>
      </c>
      <c r="C17">
        <v>4448</v>
      </c>
    </row>
    <row r="18" spans="1:3">
      <c r="A18" s="7" t="s">
        <v>57</v>
      </c>
      <c r="B18">
        <v>16809</v>
      </c>
      <c r="C18">
        <v>8404</v>
      </c>
    </row>
    <row r="19" spans="1:3" hidden="1">
      <c r="A19" s="8" t="s">
        <v>58</v>
      </c>
      <c r="B19">
        <v>0</v>
      </c>
      <c r="C19">
        <v>0</v>
      </c>
    </row>
    <row r="20" spans="1:3">
      <c r="A20" s="17" t="s">
        <v>59</v>
      </c>
      <c r="B20">
        <v>0</v>
      </c>
      <c r="C20">
        <v>0</v>
      </c>
    </row>
    <row r="21" spans="1:3">
      <c r="A21" s="7" t="s">
        <v>60</v>
      </c>
      <c r="B21">
        <v>0</v>
      </c>
      <c r="C21">
        <v>0</v>
      </c>
    </row>
    <row r="22" spans="1:3">
      <c r="A22" s="7" t="s">
        <v>61</v>
      </c>
      <c r="B22">
        <v>0</v>
      </c>
      <c r="C22">
        <v>0</v>
      </c>
    </row>
    <row r="23" spans="1:3">
      <c r="A23" s="7" t="s">
        <v>62</v>
      </c>
      <c r="B23">
        <v>0</v>
      </c>
      <c r="C23">
        <v>0</v>
      </c>
    </row>
    <row r="24" spans="1:3">
      <c r="A24" s="7" t="s">
        <v>63</v>
      </c>
      <c r="B24">
        <v>0</v>
      </c>
      <c r="C24">
        <v>0</v>
      </c>
    </row>
    <row r="25" spans="1:3">
      <c r="A25" s="7" t="s">
        <v>64</v>
      </c>
      <c r="B25">
        <v>0</v>
      </c>
      <c r="C25">
        <v>0</v>
      </c>
    </row>
    <row r="26" spans="1:3">
      <c r="A26" s="7" t="s">
        <v>65</v>
      </c>
      <c r="B26">
        <v>0</v>
      </c>
      <c r="C26">
        <v>0</v>
      </c>
    </row>
    <row r="27" spans="1:3" hidden="1">
      <c r="A27" s="8" t="s">
        <v>66</v>
      </c>
      <c r="B27">
        <v>30405</v>
      </c>
      <c r="C27">
        <v>15202</v>
      </c>
    </row>
    <row r="28" spans="1:3">
      <c r="A28" s="17" t="s">
        <v>67</v>
      </c>
      <c r="B28">
        <v>361</v>
      </c>
      <c r="C28">
        <v>180</v>
      </c>
    </row>
    <row r="29" spans="1:3">
      <c r="A29" s="7" t="s">
        <v>68</v>
      </c>
      <c r="B29">
        <v>18475</v>
      </c>
      <c r="C29">
        <v>9238</v>
      </c>
    </row>
    <row r="30" spans="1:3">
      <c r="A30" s="7" t="s">
        <v>70</v>
      </c>
      <c r="B30">
        <v>4141</v>
      </c>
      <c r="C30">
        <v>2070</v>
      </c>
    </row>
    <row r="31" spans="1:3">
      <c r="A31" s="7" t="s">
        <v>72</v>
      </c>
      <c r="B31">
        <v>7428</v>
      </c>
      <c r="C31">
        <v>3714</v>
      </c>
    </row>
    <row r="32" spans="1:3" hidden="1">
      <c r="A32" s="14" t="s">
        <v>73</v>
      </c>
      <c r="B32">
        <v>102668</v>
      </c>
      <c r="C32">
        <v>76032</v>
      </c>
    </row>
    <row r="33" spans="1:3">
      <c r="A33" s="17" t="s">
        <v>74</v>
      </c>
      <c r="B33">
        <v>1208</v>
      </c>
      <c r="C33">
        <v>725</v>
      </c>
    </row>
    <row r="34" spans="1:3">
      <c r="A34" s="7" t="s">
        <v>75</v>
      </c>
      <c r="B34">
        <v>14494</v>
      </c>
      <c r="C34">
        <v>8696</v>
      </c>
    </row>
    <row r="35" spans="1:3">
      <c r="A35" s="7" t="s">
        <v>76</v>
      </c>
      <c r="B35">
        <v>10839</v>
      </c>
      <c r="C35">
        <v>6503</v>
      </c>
    </row>
    <row r="36" spans="1:3">
      <c r="A36" s="7" t="s">
        <v>77</v>
      </c>
      <c r="B36">
        <v>13206</v>
      </c>
      <c r="C36">
        <v>10564</v>
      </c>
    </row>
    <row r="37" spans="1:3">
      <c r="A37" s="7" t="s">
        <v>78</v>
      </c>
      <c r="B37">
        <v>3968</v>
      </c>
      <c r="C37">
        <v>2381</v>
      </c>
    </row>
    <row r="38" spans="1:3">
      <c r="A38" s="7" t="s">
        <v>79</v>
      </c>
      <c r="B38">
        <v>32734</v>
      </c>
      <c r="C38">
        <v>26187</v>
      </c>
    </row>
    <row r="39" spans="1:3">
      <c r="A39" s="7" t="s">
        <v>81</v>
      </c>
      <c r="B39">
        <v>26220</v>
      </c>
      <c r="C39">
        <v>20976</v>
      </c>
    </row>
    <row r="40" spans="1:3" hidden="1">
      <c r="A40" s="14" t="s">
        <v>82</v>
      </c>
      <c r="B40">
        <v>609</v>
      </c>
      <c r="C40">
        <v>487</v>
      </c>
    </row>
    <row r="41" spans="1:3">
      <c r="A41" s="7" t="s">
        <v>82</v>
      </c>
      <c r="B41">
        <v>609</v>
      </c>
      <c r="C41">
        <v>487</v>
      </c>
    </row>
    <row r="42" spans="1:3" hidden="1">
      <c r="A42" s="14" t="s">
        <v>83</v>
      </c>
      <c r="B42">
        <v>68225</v>
      </c>
      <c r="C42">
        <v>34112</v>
      </c>
    </row>
    <row r="43" spans="1:3">
      <c r="A43" s="17" t="s">
        <v>84</v>
      </c>
      <c r="B43">
        <v>0</v>
      </c>
      <c r="C43">
        <v>0</v>
      </c>
    </row>
    <row r="44" spans="1:3">
      <c r="A44" s="7" t="s">
        <v>85</v>
      </c>
      <c r="B44">
        <v>14106</v>
      </c>
      <c r="C44">
        <v>7053</v>
      </c>
    </row>
    <row r="45" spans="1:3">
      <c r="A45" s="7" t="s">
        <v>86</v>
      </c>
      <c r="B45">
        <v>38379</v>
      </c>
      <c r="C45">
        <v>19189</v>
      </c>
    </row>
    <row r="46" spans="1:3">
      <c r="A46" s="7" t="s">
        <v>87</v>
      </c>
      <c r="B46">
        <v>6017</v>
      </c>
      <c r="C46">
        <v>3009</v>
      </c>
    </row>
    <row r="47" spans="1:3">
      <c r="A47" s="7" t="s">
        <v>88</v>
      </c>
      <c r="B47">
        <v>9723</v>
      </c>
      <c r="C47">
        <v>4861</v>
      </c>
    </row>
    <row r="48" spans="1:3" hidden="1">
      <c r="A48" s="14" t="s">
        <v>89</v>
      </c>
      <c r="B48">
        <v>35388</v>
      </c>
      <c r="C48">
        <v>17694</v>
      </c>
    </row>
    <row r="49" spans="1:3">
      <c r="A49" s="7" t="s">
        <v>89</v>
      </c>
      <c r="B49">
        <v>35388</v>
      </c>
      <c r="C49">
        <v>17694</v>
      </c>
    </row>
    <row r="50" spans="1:3" hidden="1">
      <c r="A50" s="14" t="s">
        <v>90</v>
      </c>
      <c r="B50">
        <v>29137</v>
      </c>
      <c r="C50">
        <v>23254</v>
      </c>
    </row>
    <row r="51" spans="1:3">
      <c r="A51" s="17" t="s">
        <v>91</v>
      </c>
      <c r="B51">
        <v>0</v>
      </c>
      <c r="C51">
        <v>0</v>
      </c>
    </row>
    <row r="52" spans="1:3">
      <c r="A52" s="7" t="s">
        <v>92</v>
      </c>
      <c r="B52">
        <v>4889</v>
      </c>
      <c r="C52">
        <v>2934</v>
      </c>
    </row>
    <row r="53" spans="1:3">
      <c r="A53" s="7" t="s">
        <v>93</v>
      </c>
      <c r="B53">
        <v>5877</v>
      </c>
      <c r="C53">
        <v>3526</v>
      </c>
    </row>
    <row r="54" spans="1:3">
      <c r="A54" s="7" t="s">
        <v>94</v>
      </c>
      <c r="B54">
        <v>4635</v>
      </c>
      <c r="C54">
        <v>3708</v>
      </c>
    </row>
    <row r="55" spans="1:3">
      <c r="A55" s="7" t="s">
        <v>95</v>
      </c>
      <c r="B55">
        <v>7211</v>
      </c>
      <c r="C55">
        <v>7211</v>
      </c>
    </row>
    <row r="56" spans="1:3">
      <c r="A56" s="7" t="s">
        <v>96</v>
      </c>
      <c r="B56">
        <v>3249</v>
      </c>
      <c r="C56">
        <v>2599</v>
      </c>
    </row>
    <row r="57" spans="1:3">
      <c r="A57" s="7" t="s">
        <v>97</v>
      </c>
      <c r="B57">
        <v>3276</v>
      </c>
      <c r="C57">
        <v>3276</v>
      </c>
    </row>
    <row r="58" spans="1:3" hidden="1">
      <c r="A58" s="14" t="s">
        <v>98</v>
      </c>
      <c r="B58">
        <v>6002</v>
      </c>
      <c r="C58">
        <v>6002</v>
      </c>
    </row>
    <row r="59" spans="1:3">
      <c r="A59" s="7" t="s">
        <v>98</v>
      </c>
      <c r="B59">
        <v>6002</v>
      </c>
      <c r="C59">
        <v>6002</v>
      </c>
    </row>
    <row r="60" spans="1:3" hidden="1">
      <c r="A60" s="14" t="s">
        <v>99</v>
      </c>
      <c r="B60">
        <v>3224</v>
      </c>
      <c r="C60">
        <v>2579</v>
      </c>
    </row>
    <row r="61" spans="1:3">
      <c r="A61" s="7" t="s">
        <v>99</v>
      </c>
      <c r="B61">
        <v>3224</v>
      </c>
      <c r="C61">
        <v>2579</v>
      </c>
    </row>
    <row r="62" spans="1:3" hidden="1">
      <c r="A62" s="14" t="s">
        <v>100</v>
      </c>
      <c r="B62">
        <v>5408</v>
      </c>
      <c r="C62">
        <v>4326</v>
      </c>
    </row>
    <row r="63" spans="1:3">
      <c r="A63" s="7" t="s">
        <v>100</v>
      </c>
      <c r="B63">
        <v>5408</v>
      </c>
      <c r="C63">
        <v>4326</v>
      </c>
    </row>
    <row r="64" spans="1:3" hidden="1">
      <c r="A64" s="14" t="s">
        <v>101</v>
      </c>
      <c r="B64">
        <v>3246</v>
      </c>
      <c r="C64">
        <v>3246</v>
      </c>
    </row>
    <row r="65" spans="1:3">
      <c r="A65" s="7" t="s">
        <v>101</v>
      </c>
      <c r="B65">
        <v>3246</v>
      </c>
      <c r="C65">
        <v>3246</v>
      </c>
    </row>
    <row r="66" spans="1:3" hidden="1">
      <c r="A66" s="14" t="s">
        <v>102</v>
      </c>
      <c r="B66">
        <v>26835</v>
      </c>
      <c r="C66">
        <v>21368</v>
      </c>
    </row>
    <row r="67" spans="1:3">
      <c r="A67" s="17" t="s">
        <v>103</v>
      </c>
      <c r="B67">
        <v>3371</v>
      </c>
      <c r="C67">
        <v>2023</v>
      </c>
    </row>
    <row r="68" spans="1:3">
      <c r="A68" s="7" t="s">
        <v>104</v>
      </c>
      <c r="B68">
        <v>10297</v>
      </c>
      <c r="C68">
        <v>6178</v>
      </c>
    </row>
    <row r="69" spans="1:3">
      <c r="A69" s="7" t="s">
        <v>105</v>
      </c>
      <c r="B69">
        <v>5866</v>
      </c>
      <c r="C69">
        <v>5866</v>
      </c>
    </row>
    <row r="70" spans="1:3">
      <c r="A70" s="7" t="s">
        <v>106</v>
      </c>
      <c r="B70">
        <v>7301</v>
      </c>
      <c r="C70">
        <v>7301</v>
      </c>
    </row>
    <row r="71" spans="1:3" hidden="1">
      <c r="A71" s="14" t="s">
        <v>107</v>
      </c>
      <c r="B71">
        <v>12993</v>
      </c>
      <c r="C71">
        <v>12993</v>
      </c>
    </row>
    <row r="72" spans="1:3">
      <c r="A72" s="7" t="s">
        <v>107</v>
      </c>
      <c r="B72">
        <v>12993</v>
      </c>
      <c r="C72">
        <v>12993</v>
      </c>
    </row>
    <row r="73" spans="1:3" hidden="1">
      <c r="A73" s="14" t="s">
        <v>108</v>
      </c>
      <c r="B73">
        <v>12074</v>
      </c>
      <c r="C73">
        <v>12074</v>
      </c>
    </row>
    <row r="74" spans="1:3">
      <c r="A74" s="7" t="s">
        <v>108</v>
      </c>
      <c r="B74">
        <v>12074</v>
      </c>
      <c r="C74">
        <v>12074</v>
      </c>
    </row>
    <row r="75" spans="1:3" hidden="1">
      <c r="A75" s="14" t="s">
        <v>109</v>
      </c>
      <c r="B75">
        <v>5497</v>
      </c>
      <c r="C75">
        <v>5497</v>
      </c>
    </row>
    <row r="76" spans="1:3">
      <c r="A76" s="7" t="s">
        <v>109</v>
      </c>
      <c r="B76">
        <v>5497</v>
      </c>
      <c r="C76">
        <v>5497</v>
      </c>
    </row>
    <row r="77" spans="1:3" hidden="1">
      <c r="A77" s="14" t="s">
        <v>110</v>
      </c>
      <c r="B77">
        <v>20232</v>
      </c>
      <c r="C77">
        <v>19510</v>
      </c>
    </row>
    <row r="78" spans="1:3">
      <c r="A78" s="17" t="s">
        <v>111</v>
      </c>
      <c r="B78">
        <v>1803</v>
      </c>
      <c r="C78">
        <v>1082</v>
      </c>
    </row>
    <row r="79" spans="1:3">
      <c r="A79" s="7" t="s">
        <v>112</v>
      </c>
      <c r="B79">
        <v>5604</v>
      </c>
      <c r="C79">
        <v>5604</v>
      </c>
    </row>
    <row r="80" spans="1:3">
      <c r="A80" s="17" t="s">
        <v>113</v>
      </c>
      <c r="B80">
        <v>7505</v>
      </c>
      <c r="C80">
        <v>7505</v>
      </c>
    </row>
    <row r="81" spans="1:3">
      <c r="A81" s="7" t="s">
        <v>114</v>
      </c>
      <c r="B81">
        <v>2865</v>
      </c>
      <c r="C81">
        <v>2865</v>
      </c>
    </row>
    <row r="82" spans="1:3">
      <c r="A82" s="7" t="s">
        <v>115</v>
      </c>
      <c r="B82">
        <v>2454</v>
      </c>
      <c r="C82">
        <v>2454</v>
      </c>
    </row>
    <row r="83" spans="1:3" hidden="1">
      <c r="A83" s="14" t="s">
        <v>116</v>
      </c>
      <c r="B83">
        <v>5788</v>
      </c>
      <c r="C83">
        <v>5788</v>
      </c>
    </row>
    <row r="84" spans="1:3">
      <c r="A84" s="7" t="s">
        <v>116</v>
      </c>
      <c r="B84">
        <v>5788</v>
      </c>
      <c r="C84">
        <v>5788</v>
      </c>
    </row>
    <row r="85" spans="1:3" hidden="1">
      <c r="A85" s="14" t="s">
        <v>117</v>
      </c>
      <c r="B85">
        <v>13083</v>
      </c>
      <c r="C85">
        <v>13083</v>
      </c>
    </row>
    <row r="86" spans="1:3">
      <c r="A86" s="7" t="s">
        <v>117</v>
      </c>
      <c r="B86">
        <v>13083</v>
      </c>
      <c r="C86">
        <v>13083</v>
      </c>
    </row>
    <row r="87" spans="1:3" hidden="1">
      <c r="A87" s="14" t="s">
        <v>118</v>
      </c>
      <c r="B87">
        <v>8193</v>
      </c>
      <c r="C87">
        <v>8193</v>
      </c>
    </row>
    <row r="88" spans="1:3">
      <c r="A88" s="7" t="s">
        <v>118</v>
      </c>
      <c r="B88">
        <v>8193</v>
      </c>
      <c r="C88">
        <v>8193</v>
      </c>
    </row>
    <row r="89" spans="1:3" hidden="1">
      <c r="A89" s="14" t="s">
        <v>119</v>
      </c>
      <c r="B89">
        <v>19801</v>
      </c>
      <c r="C89">
        <v>19801</v>
      </c>
    </row>
    <row r="90" spans="1:3">
      <c r="A90" s="7" t="s">
        <v>119</v>
      </c>
      <c r="B90">
        <v>19801</v>
      </c>
      <c r="C90">
        <v>19801</v>
      </c>
    </row>
    <row r="91" spans="1:3" hidden="1">
      <c r="A91" s="14" t="s">
        <v>120</v>
      </c>
      <c r="B91">
        <v>80188</v>
      </c>
      <c r="C91">
        <v>57575</v>
      </c>
    </row>
    <row r="92" spans="1:3">
      <c r="A92" s="17" t="s">
        <v>121</v>
      </c>
      <c r="B92">
        <v>0</v>
      </c>
      <c r="C92">
        <v>0</v>
      </c>
    </row>
    <row r="93" spans="1:3">
      <c r="A93" s="7" t="s">
        <v>122</v>
      </c>
      <c r="B93">
        <v>32878</v>
      </c>
      <c r="C93">
        <v>19727</v>
      </c>
    </row>
    <row r="94" spans="1:3">
      <c r="A94" s="7" t="s">
        <v>124</v>
      </c>
      <c r="B94">
        <v>22302</v>
      </c>
      <c r="C94">
        <v>17842</v>
      </c>
    </row>
    <row r="95" spans="1:3">
      <c r="A95" s="7" t="s">
        <v>126</v>
      </c>
      <c r="B95">
        <v>19738</v>
      </c>
      <c r="C95">
        <v>15790</v>
      </c>
    </row>
    <row r="96" spans="1:3">
      <c r="A96" s="7" t="s">
        <v>127</v>
      </c>
      <c r="B96">
        <v>5270</v>
      </c>
      <c r="C96">
        <v>4216</v>
      </c>
    </row>
    <row r="97" spans="1:3" hidden="1">
      <c r="A97" s="14" t="s">
        <v>128</v>
      </c>
      <c r="B97">
        <v>22272</v>
      </c>
      <c r="C97">
        <v>17818</v>
      </c>
    </row>
    <row r="98" spans="1:3">
      <c r="A98" s="7" t="s">
        <v>128</v>
      </c>
      <c r="B98">
        <v>22272</v>
      </c>
      <c r="C98">
        <v>17818</v>
      </c>
    </row>
    <row r="99" spans="1:3" hidden="1">
      <c r="A99" s="14" t="s">
        <v>129</v>
      </c>
      <c r="B99">
        <v>6700</v>
      </c>
      <c r="C99">
        <v>4020</v>
      </c>
    </row>
    <row r="100" spans="1:3">
      <c r="A100" s="17" t="s">
        <v>130</v>
      </c>
      <c r="B100">
        <v>1111</v>
      </c>
      <c r="C100">
        <v>667</v>
      </c>
    </row>
    <row r="101" spans="1:3">
      <c r="A101" s="7" t="s">
        <v>131</v>
      </c>
      <c r="B101">
        <v>5589</v>
      </c>
      <c r="C101">
        <v>3353</v>
      </c>
    </row>
    <row r="102" spans="1:3" hidden="1">
      <c r="A102" s="14" t="s">
        <v>133</v>
      </c>
      <c r="B102">
        <v>15262</v>
      </c>
      <c r="C102">
        <v>15262</v>
      </c>
    </row>
    <row r="103" spans="1:3">
      <c r="A103" s="7" t="s">
        <v>133</v>
      </c>
      <c r="B103">
        <v>15262</v>
      </c>
      <c r="C103">
        <v>15262</v>
      </c>
    </row>
    <row r="104" spans="1:3" hidden="1">
      <c r="A104" s="14" t="s">
        <v>135</v>
      </c>
      <c r="B104">
        <v>24923</v>
      </c>
      <c r="C104">
        <v>24923</v>
      </c>
    </row>
    <row r="105" spans="1:3">
      <c r="A105" s="7" t="s">
        <v>135</v>
      </c>
      <c r="B105">
        <v>24923</v>
      </c>
      <c r="C105">
        <v>24923</v>
      </c>
    </row>
    <row r="106" spans="1:3" hidden="1">
      <c r="A106" s="14" t="s">
        <v>137</v>
      </c>
      <c r="B106">
        <v>4885</v>
      </c>
      <c r="C106">
        <v>4885</v>
      </c>
    </row>
    <row r="107" spans="1:3">
      <c r="A107" s="7" t="s">
        <v>137</v>
      </c>
      <c r="B107">
        <v>4885</v>
      </c>
      <c r="C107">
        <v>4885</v>
      </c>
    </row>
    <row r="108" spans="1:3" hidden="1">
      <c r="A108" s="14" t="s">
        <v>138</v>
      </c>
      <c r="B108">
        <v>132667</v>
      </c>
      <c r="C108">
        <v>66333</v>
      </c>
    </row>
    <row r="109" spans="1:3">
      <c r="A109" s="7" t="s">
        <v>138</v>
      </c>
      <c r="B109">
        <v>132667</v>
      </c>
      <c r="C109">
        <v>66333</v>
      </c>
    </row>
    <row r="110" spans="1:3" hidden="1">
      <c r="A110" s="14" t="s">
        <v>139</v>
      </c>
      <c r="B110">
        <v>55112</v>
      </c>
      <c r="C110">
        <v>27556</v>
      </c>
    </row>
    <row r="111" spans="1:3">
      <c r="A111" s="7" t="s">
        <v>139</v>
      </c>
      <c r="B111">
        <v>55112</v>
      </c>
      <c r="C111">
        <v>27556</v>
      </c>
    </row>
    <row r="112" spans="1:3" hidden="1">
      <c r="A112" s="14" t="s">
        <v>140</v>
      </c>
      <c r="B112">
        <v>63368</v>
      </c>
      <c r="C112">
        <v>35717</v>
      </c>
    </row>
    <row r="113" spans="1:3">
      <c r="A113" s="17" t="s">
        <v>141</v>
      </c>
      <c r="B113">
        <v>1320</v>
      </c>
      <c r="C113">
        <v>660</v>
      </c>
    </row>
    <row r="114" spans="1:3">
      <c r="A114" s="7" t="s">
        <v>142</v>
      </c>
      <c r="B114">
        <v>10672</v>
      </c>
      <c r="C114">
        <v>5336</v>
      </c>
    </row>
    <row r="115" spans="1:3">
      <c r="A115" s="7" t="s">
        <v>143</v>
      </c>
      <c r="B115">
        <v>4087</v>
      </c>
      <c r="C115">
        <v>2044</v>
      </c>
    </row>
    <row r="116" spans="1:3">
      <c r="A116" s="7" t="s">
        <v>144</v>
      </c>
      <c r="B116">
        <v>12655</v>
      </c>
      <c r="C116">
        <v>6327</v>
      </c>
    </row>
    <row r="117" spans="1:3">
      <c r="A117" s="7" t="s">
        <v>145</v>
      </c>
      <c r="B117">
        <v>10202</v>
      </c>
      <c r="C117">
        <v>6121</v>
      </c>
    </row>
    <row r="118" spans="1:3">
      <c r="A118" s="7" t="s">
        <v>146</v>
      </c>
      <c r="B118">
        <v>10947</v>
      </c>
      <c r="C118">
        <v>6568</v>
      </c>
    </row>
    <row r="119" spans="1:3">
      <c r="A119" s="7" t="s">
        <v>147</v>
      </c>
      <c r="B119">
        <v>7090</v>
      </c>
      <c r="C119">
        <v>3545</v>
      </c>
    </row>
    <row r="120" spans="1:3">
      <c r="A120" s="7" t="s">
        <v>148</v>
      </c>
      <c r="B120">
        <v>6395</v>
      </c>
      <c r="C120">
        <v>5116</v>
      </c>
    </row>
    <row r="121" spans="1:3" hidden="1">
      <c r="A121" s="14" t="s">
        <v>149</v>
      </c>
      <c r="B121">
        <v>27648</v>
      </c>
      <c r="C121">
        <v>19553</v>
      </c>
    </row>
    <row r="122" spans="1:3">
      <c r="A122" s="17" t="s">
        <v>150</v>
      </c>
      <c r="B122">
        <v>3332</v>
      </c>
      <c r="C122">
        <v>1999</v>
      </c>
    </row>
    <row r="123" spans="1:3">
      <c r="A123" s="17" t="s">
        <v>152</v>
      </c>
      <c r="B123">
        <v>9489</v>
      </c>
      <c r="C123">
        <v>5693</v>
      </c>
    </row>
    <row r="124" spans="1:3">
      <c r="A124" s="7" t="s">
        <v>153</v>
      </c>
      <c r="B124">
        <v>8002</v>
      </c>
      <c r="C124">
        <v>6401</v>
      </c>
    </row>
    <row r="125" spans="1:3">
      <c r="A125" s="7" t="s">
        <v>154</v>
      </c>
      <c r="B125">
        <v>6825</v>
      </c>
      <c r="C125">
        <v>5460</v>
      </c>
    </row>
    <row r="126" spans="1:3" hidden="1">
      <c r="A126" s="14" t="s">
        <v>155</v>
      </c>
      <c r="B126">
        <v>15435</v>
      </c>
      <c r="C126">
        <v>12348</v>
      </c>
    </row>
    <row r="127" spans="1:3">
      <c r="A127" s="7" t="s">
        <v>155</v>
      </c>
      <c r="B127">
        <v>15435</v>
      </c>
      <c r="C127">
        <v>12348</v>
      </c>
    </row>
    <row r="128" spans="1:3" hidden="1">
      <c r="A128" s="14" t="s">
        <v>156</v>
      </c>
      <c r="B128">
        <v>61701</v>
      </c>
      <c r="C128">
        <v>42828</v>
      </c>
    </row>
    <row r="129" spans="1:3">
      <c r="A129" s="17" t="s">
        <v>157</v>
      </c>
      <c r="B129">
        <v>0</v>
      </c>
      <c r="C129">
        <v>0</v>
      </c>
    </row>
    <row r="130" spans="1:3">
      <c r="A130" s="7" t="s">
        <v>158</v>
      </c>
      <c r="B130">
        <v>7327</v>
      </c>
      <c r="C130">
        <v>4396</v>
      </c>
    </row>
    <row r="131" spans="1:3">
      <c r="A131" s="17" t="s">
        <v>159</v>
      </c>
      <c r="B131">
        <v>10702</v>
      </c>
      <c r="C131">
        <v>6421</v>
      </c>
    </row>
    <row r="132" spans="1:3">
      <c r="A132" s="26" t="s">
        <v>160</v>
      </c>
      <c r="B132">
        <v>10509</v>
      </c>
      <c r="C132">
        <v>6305</v>
      </c>
    </row>
    <row r="133" spans="1:3">
      <c r="A133" s="7" t="s">
        <v>162</v>
      </c>
      <c r="B133">
        <v>4117</v>
      </c>
      <c r="C133">
        <v>2470</v>
      </c>
    </row>
    <row r="134" spans="1:3">
      <c r="A134" s="7" t="s">
        <v>163</v>
      </c>
      <c r="B134">
        <v>16386</v>
      </c>
      <c r="C134">
        <v>13109</v>
      </c>
    </row>
    <row r="135" spans="1:3">
      <c r="A135" s="7" t="s">
        <v>164</v>
      </c>
      <c r="B135">
        <v>12659</v>
      </c>
      <c r="C135">
        <v>10127</v>
      </c>
    </row>
    <row r="136" spans="1:3" hidden="1">
      <c r="A136" s="14" t="s">
        <v>165</v>
      </c>
      <c r="B136">
        <v>24500</v>
      </c>
      <c r="C136">
        <v>19600</v>
      </c>
    </row>
    <row r="137" spans="1:3">
      <c r="A137" s="7" t="s">
        <v>165</v>
      </c>
      <c r="B137">
        <v>24500</v>
      </c>
      <c r="C137">
        <v>19600</v>
      </c>
    </row>
    <row r="138" spans="1:3" hidden="1">
      <c r="A138" s="14" t="s">
        <v>166</v>
      </c>
      <c r="B138">
        <v>25638</v>
      </c>
      <c r="C138">
        <v>20511</v>
      </c>
    </row>
    <row r="139" spans="1:3">
      <c r="A139" s="7" t="s">
        <v>166</v>
      </c>
      <c r="B139">
        <v>25638</v>
      </c>
      <c r="C139">
        <v>20511</v>
      </c>
    </row>
    <row r="140" spans="1:3" hidden="1">
      <c r="A140" s="14" t="s">
        <v>167</v>
      </c>
      <c r="B140">
        <v>11349</v>
      </c>
      <c r="C140">
        <v>9079</v>
      </c>
    </row>
    <row r="141" spans="1:3">
      <c r="A141" s="7" t="s">
        <v>167</v>
      </c>
      <c r="B141">
        <v>11349</v>
      </c>
      <c r="C141">
        <v>9079</v>
      </c>
    </row>
    <row r="142" spans="1:3" hidden="1">
      <c r="A142" s="21" t="s">
        <v>168</v>
      </c>
      <c r="B142">
        <v>68718</v>
      </c>
      <c r="C142">
        <v>51542</v>
      </c>
    </row>
    <row r="143" spans="1:3">
      <c r="A143" s="17" t="s">
        <v>169</v>
      </c>
      <c r="B143">
        <v>9955</v>
      </c>
      <c r="C143">
        <v>5973</v>
      </c>
    </row>
    <row r="144" spans="1:3">
      <c r="A144" s="7" t="s">
        <v>170</v>
      </c>
      <c r="B144">
        <v>7211</v>
      </c>
      <c r="C144">
        <v>4327</v>
      </c>
    </row>
    <row r="145" spans="1:3">
      <c r="A145" s="7" t="s">
        <v>171</v>
      </c>
      <c r="B145">
        <v>22570</v>
      </c>
      <c r="C145">
        <v>18056</v>
      </c>
    </row>
    <row r="146" spans="1:3">
      <c r="A146" s="7" t="s">
        <v>172</v>
      </c>
      <c r="B146">
        <v>28982</v>
      </c>
      <c r="C146">
        <v>23186</v>
      </c>
    </row>
    <row r="147" spans="1:3" hidden="1">
      <c r="A147" s="14" t="s">
        <v>174</v>
      </c>
      <c r="B147">
        <v>29464</v>
      </c>
      <c r="C147">
        <v>23571</v>
      </c>
    </row>
    <row r="148" spans="1:3">
      <c r="A148" s="7" t="s">
        <v>174</v>
      </c>
      <c r="B148">
        <v>29464</v>
      </c>
      <c r="C148">
        <v>23571</v>
      </c>
    </row>
    <row r="149" spans="1:3" hidden="1">
      <c r="A149" s="14" t="s">
        <v>175</v>
      </c>
      <c r="B149">
        <v>27326</v>
      </c>
      <c r="C149">
        <v>21861</v>
      </c>
    </row>
    <row r="150" spans="1:3">
      <c r="A150" s="7" t="s">
        <v>175</v>
      </c>
      <c r="B150">
        <v>27326</v>
      </c>
      <c r="C150">
        <v>21861</v>
      </c>
    </row>
    <row r="151" spans="1:3" hidden="1">
      <c r="A151" s="14" t="s">
        <v>176</v>
      </c>
      <c r="B151">
        <v>32800</v>
      </c>
      <c r="C151">
        <v>23964</v>
      </c>
    </row>
    <row r="152" spans="1:3">
      <c r="A152" s="17" t="s">
        <v>177</v>
      </c>
      <c r="B152">
        <v>0</v>
      </c>
      <c r="C152">
        <v>0</v>
      </c>
    </row>
    <row r="153" spans="1:3">
      <c r="A153" s="7" t="s">
        <v>178</v>
      </c>
      <c r="B153">
        <v>8548</v>
      </c>
      <c r="C153">
        <v>5129</v>
      </c>
    </row>
    <row r="154" spans="1:3">
      <c r="A154" s="7" t="s">
        <v>179</v>
      </c>
      <c r="B154">
        <v>2829</v>
      </c>
      <c r="C154">
        <v>1697</v>
      </c>
    </row>
    <row r="155" spans="1:3">
      <c r="A155" s="7" t="s">
        <v>180</v>
      </c>
      <c r="B155">
        <v>10135</v>
      </c>
      <c r="C155">
        <v>8108</v>
      </c>
    </row>
    <row r="156" spans="1:3">
      <c r="A156" s="7" t="s">
        <v>182</v>
      </c>
      <c r="B156">
        <v>11288</v>
      </c>
      <c r="C156">
        <v>9030</v>
      </c>
    </row>
    <row r="157" spans="1:3" hidden="1">
      <c r="A157" s="14" t="s">
        <v>183</v>
      </c>
      <c r="B157">
        <v>6859</v>
      </c>
      <c r="C157">
        <v>5487</v>
      </c>
    </row>
    <row r="158" spans="1:3">
      <c r="A158" s="7" t="s">
        <v>183</v>
      </c>
      <c r="B158">
        <v>6859</v>
      </c>
      <c r="C158">
        <v>5487</v>
      </c>
    </row>
    <row r="159" spans="1:3" hidden="1">
      <c r="A159" s="14" t="s">
        <v>184</v>
      </c>
      <c r="B159">
        <v>6593</v>
      </c>
      <c r="C159">
        <v>5274</v>
      </c>
    </row>
    <row r="160" spans="1:3">
      <c r="A160" s="7" t="s">
        <v>184</v>
      </c>
      <c r="B160">
        <v>6593</v>
      </c>
      <c r="C160">
        <v>5274</v>
      </c>
    </row>
    <row r="161" spans="1:3" hidden="1">
      <c r="A161" s="14" t="s">
        <v>185</v>
      </c>
      <c r="B161">
        <v>7600</v>
      </c>
      <c r="C161">
        <v>6080</v>
      </c>
    </row>
    <row r="162" spans="1:3">
      <c r="A162" s="7" t="s">
        <v>185</v>
      </c>
      <c r="B162">
        <v>7600</v>
      </c>
      <c r="C162">
        <v>6080</v>
      </c>
    </row>
    <row r="163" spans="1:3" hidden="1">
      <c r="A163" s="14" t="s">
        <v>186</v>
      </c>
      <c r="B163">
        <v>18517</v>
      </c>
      <c r="C163">
        <v>14814</v>
      </c>
    </row>
    <row r="164" spans="1:3">
      <c r="A164" s="7" t="s">
        <v>186</v>
      </c>
      <c r="B164">
        <v>18517</v>
      </c>
      <c r="C164">
        <v>14814</v>
      </c>
    </row>
    <row r="165" spans="1:3" hidden="1">
      <c r="A165" s="14" t="s">
        <v>187</v>
      </c>
      <c r="B165">
        <v>44813</v>
      </c>
      <c r="C165">
        <v>34824</v>
      </c>
    </row>
    <row r="166" spans="1:3">
      <c r="A166" s="17" t="s">
        <v>188</v>
      </c>
      <c r="B166">
        <v>1134</v>
      </c>
      <c r="C166">
        <v>680</v>
      </c>
    </row>
    <row r="167" spans="1:3">
      <c r="A167" s="15" t="s">
        <v>189</v>
      </c>
      <c r="B167">
        <v>15278</v>
      </c>
      <c r="C167">
        <v>9167</v>
      </c>
    </row>
    <row r="168" spans="1:3">
      <c r="A168" s="15" t="s">
        <v>190</v>
      </c>
      <c r="B168">
        <v>11504</v>
      </c>
      <c r="C168">
        <v>9203</v>
      </c>
    </row>
    <row r="169" spans="1:3">
      <c r="A169" s="15" t="s">
        <v>191</v>
      </c>
      <c r="B169">
        <v>5992</v>
      </c>
      <c r="C169">
        <v>5992</v>
      </c>
    </row>
    <row r="170" spans="1:3">
      <c r="A170" s="15" t="s">
        <v>192</v>
      </c>
      <c r="B170">
        <v>5618</v>
      </c>
      <c r="C170">
        <v>4495</v>
      </c>
    </row>
    <row r="171" spans="1:3">
      <c r="A171" s="7" t="s">
        <v>193</v>
      </c>
      <c r="B171">
        <v>5287</v>
      </c>
      <c r="C171">
        <v>5287</v>
      </c>
    </row>
    <row r="172" spans="1:3" hidden="1">
      <c r="A172" s="14" t="s">
        <v>194</v>
      </c>
      <c r="B172">
        <v>1560</v>
      </c>
      <c r="C172">
        <v>1560</v>
      </c>
    </row>
    <row r="173" spans="1:3">
      <c r="A173" s="7" t="s">
        <v>194</v>
      </c>
      <c r="B173">
        <v>1560</v>
      </c>
      <c r="C173">
        <v>1560</v>
      </c>
    </row>
    <row r="174" spans="1:3" hidden="1">
      <c r="A174" s="14" t="s">
        <v>195</v>
      </c>
      <c r="B174">
        <v>2537</v>
      </c>
      <c r="C174">
        <v>2537</v>
      </c>
    </row>
    <row r="175" spans="1:3">
      <c r="A175" s="7" t="s">
        <v>195</v>
      </c>
      <c r="B175">
        <v>2537</v>
      </c>
      <c r="C175">
        <v>2537</v>
      </c>
    </row>
    <row r="176" spans="1:3" hidden="1">
      <c r="A176" s="14" t="s">
        <v>196</v>
      </c>
      <c r="B176">
        <v>15603</v>
      </c>
      <c r="C176">
        <v>12483</v>
      </c>
    </row>
    <row r="177" spans="1:3">
      <c r="A177" s="7" t="s">
        <v>196</v>
      </c>
      <c r="B177">
        <v>15603</v>
      </c>
      <c r="C177">
        <v>12483</v>
      </c>
    </row>
    <row r="178" spans="1:3" hidden="1">
      <c r="A178" s="14" t="s">
        <v>197</v>
      </c>
      <c r="B178">
        <v>26521</v>
      </c>
      <c r="C178">
        <v>19461</v>
      </c>
    </row>
    <row r="179" spans="1:3">
      <c r="A179" s="17" t="s">
        <v>198</v>
      </c>
      <c r="B179">
        <v>1094</v>
      </c>
      <c r="C179">
        <v>656</v>
      </c>
    </row>
    <row r="180" spans="1:3">
      <c r="A180" s="7" t="s">
        <v>199</v>
      </c>
      <c r="B180">
        <v>7685</v>
      </c>
      <c r="C180">
        <v>4611</v>
      </c>
    </row>
    <row r="181" spans="1:3">
      <c r="A181" s="7" t="s">
        <v>201</v>
      </c>
      <c r="B181">
        <v>17742</v>
      </c>
      <c r="C181">
        <v>14194</v>
      </c>
    </row>
    <row r="182" spans="1:3" hidden="1">
      <c r="A182" s="14" t="s">
        <v>203</v>
      </c>
      <c r="B182">
        <v>11861</v>
      </c>
      <c r="C182">
        <v>11861</v>
      </c>
    </row>
    <row r="183" spans="1:3">
      <c r="A183" s="7" t="s">
        <v>203</v>
      </c>
      <c r="B183">
        <v>11861</v>
      </c>
      <c r="C183">
        <v>11861</v>
      </c>
    </row>
    <row r="184" spans="1:3" hidden="1">
      <c r="A184" s="14" t="s">
        <v>204</v>
      </c>
      <c r="B184">
        <v>30484</v>
      </c>
      <c r="C184">
        <v>21048</v>
      </c>
    </row>
    <row r="185" spans="1:3" ht="36">
      <c r="A185" s="22" t="s">
        <v>205</v>
      </c>
      <c r="B185">
        <v>604</v>
      </c>
      <c r="C185">
        <v>362</v>
      </c>
    </row>
    <row r="186" spans="1:3" ht="24">
      <c r="A186" s="22" t="s">
        <v>206</v>
      </c>
      <c r="B186">
        <v>226</v>
      </c>
      <c r="C186">
        <v>181</v>
      </c>
    </row>
    <row r="187" spans="1:3">
      <c r="A187" s="7" t="s">
        <v>207</v>
      </c>
      <c r="B187">
        <v>16095</v>
      </c>
      <c r="C187">
        <v>9657</v>
      </c>
    </row>
    <row r="188" spans="1:3">
      <c r="A188" s="15" t="s">
        <v>209</v>
      </c>
      <c r="B188">
        <v>13559</v>
      </c>
      <c r="C188">
        <v>10848</v>
      </c>
    </row>
    <row r="189" spans="1:3" hidden="1">
      <c r="A189" s="14" t="s">
        <v>211</v>
      </c>
      <c r="B189">
        <v>11138</v>
      </c>
      <c r="C189">
        <v>11138</v>
      </c>
    </row>
    <row r="190" spans="1:3">
      <c r="A190" s="7" t="s">
        <v>211</v>
      </c>
      <c r="B190">
        <v>11138</v>
      </c>
      <c r="C190">
        <v>11138</v>
      </c>
    </row>
    <row r="191" spans="1:3" hidden="1">
      <c r="A191" s="14" t="s">
        <v>212</v>
      </c>
      <c r="B191">
        <v>40848</v>
      </c>
      <c r="C191">
        <v>40848</v>
      </c>
    </row>
    <row r="192" spans="1:3">
      <c r="A192" s="7" t="s">
        <v>212</v>
      </c>
      <c r="B192">
        <v>40848</v>
      </c>
      <c r="C192">
        <v>40848</v>
      </c>
    </row>
    <row r="193" spans="1:3" hidden="1">
      <c r="A193" s="14" t="s">
        <v>213</v>
      </c>
      <c r="B193">
        <v>20604</v>
      </c>
      <c r="C193">
        <v>20604</v>
      </c>
    </row>
    <row r="194" spans="1:3">
      <c r="A194" s="7" t="s">
        <v>213</v>
      </c>
      <c r="B194">
        <v>20604</v>
      </c>
      <c r="C194">
        <v>20604</v>
      </c>
    </row>
    <row r="195" spans="1:3" hidden="1">
      <c r="A195" s="14" t="s">
        <v>215</v>
      </c>
      <c r="B195">
        <v>16993</v>
      </c>
      <c r="C195">
        <v>13542</v>
      </c>
    </row>
    <row r="196" spans="1:3">
      <c r="A196" s="17" t="s">
        <v>216</v>
      </c>
      <c r="B196">
        <v>263</v>
      </c>
      <c r="C196">
        <v>158</v>
      </c>
    </row>
    <row r="197" spans="1:3">
      <c r="A197" s="7" t="s">
        <v>217</v>
      </c>
      <c r="B197">
        <v>6748</v>
      </c>
      <c r="C197">
        <v>5399</v>
      </c>
    </row>
    <row r="198" spans="1:3">
      <c r="A198" s="7" t="s">
        <v>218</v>
      </c>
      <c r="B198">
        <v>6457</v>
      </c>
      <c r="C198">
        <v>5166</v>
      </c>
    </row>
    <row r="199" spans="1:3">
      <c r="A199" s="7" t="s">
        <v>219</v>
      </c>
      <c r="B199">
        <v>3524</v>
      </c>
      <c r="C199">
        <v>2819</v>
      </c>
    </row>
    <row r="200" spans="1:3" hidden="1">
      <c r="A200" s="8" t="s">
        <v>220</v>
      </c>
      <c r="B200">
        <v>6826</v>
      </c>
      <c r="C200">
        <v>5461</v>
      </c>
    </row>
    <row r="201" spans="1:3">
      <c r="A201" s="7" t="s">
        <v>220</v>
      </c>
      <c r="B201">
        <v>6826</v>
      </c>
      <c r="C201">
        <v>5461</v>
      </c>
    </row>
    <row r="202" spans="1:3" hidden="1">
      <c r="A202" s="8" t="s">
        <v>221</v>
      </c>
      <c r="B202">
        <v>20016</v>
      </c>
      <c r="C202">
        <v>16013</v>
      </c>
    </row>
    <row r="203" spans="1:3">
      <c r="A203" s="7" t="s">
        <v>221</v>
      </c>
      <c r="B203">
        <v>20016</v>
      </c>
      <c r="C203">
        <v>16013</v>
      </c>
    </row>
  </sheetData>
  <mergeCells count="1">
    <mergeCell ref="A2:A3"/>
  </mergeCells>
  <phoneticPr fontId="7"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152"/>
  <sheetViews>
    <sheetView topLeftCell="A40" workbookViewId="0">
      <selection activeCell="I68" sqref="I68"/>
    </sheetView>
  </sheetViews>
  <sheetFormatPr defaultColWidth="9" defaultRowHeight="14.25"/>
  <cols>
    <col min="1" max="1" width="10.125" style="4" customWidth="1"/>
    <col min="2" max="2" width="8.875" style="4" customWidth="1"/>
    <col min="5" max="5" width="13" customWidth="1"/>
    <col min="6" max="6" width="6.375" style="5" customWidth="1"/>
    <col min="7" max="7" width="7.25" style="5" customWidth="1"/>
    <col min="8" max="8" width="13.375" customWidth="1"/>
    <col min="9" max="9" width="13.5" customWidth="1"/>
    <col min="10" max="10" width="12.375" customWidth="1"/>
    <col min="11" max="11" width="36.375" customWidth="1"/>
    <col min="12" max="12" width="9" hidden="1" customWidth="1"/>
  </cols>
  <sheetData>
    <row r="1" spans="1:239" s="1" customFormat="1" ht="51.75" customHeight="1">
      <c r="A1" s="61" t="s">
        <v>465</v>
      </c>
      <c r="B1" s="61"/>
      <c r="C1" s="61"/>
      <c r="D1" s="61"/>
      <c r="E1" s="61"/>
      <c r="F1" s="61"/>
      <c r="G1" s="61"/>
      <c r="H1" s="61"/>
      <c r="I1" s="61"/>
      <c r="J1" s="61"/>
      <c r="K1" s="61"/>
      <c r="L1" s="18"/>
      <c r="M1" s="18"/>
      <c r="N1" s="18"/>
      <c r="O1" s="18"/>
      <c r="P1" s="18"/>
      <c r="Q1" s="18"/>
      <c r="R1" s="18"/>
      <c r="S1" s="18"/>
      <c r="T1" s="18"/>
      <c r="U1" s="18"/>
      <c r="V1" s="18"/>
      <c r="W1" s="18"/>
      <c r="X1" s="18"/>
      <c r="Y1" s="18"/>
      <c r="Z1" s="18"/>
      <c r="AA1" s="18"/>
      <c r="AB1" s="18"/>
      <c r="AC1" s="18"/>
      <c r="AD1" s="18"/>
      <c r="AE1" s="18"/>
      <c r="AF1" s="18"/>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row>
    <row r="2" spans="1:239" s="1" customFormat="1" ht="51" customHeight="1">
      <c r="A2" s="49" t="s">
        <v>1</v>
      </c>
      <c r="B2" s="49" t="s">
        <v>2</v>
      </c>
      <c r="C2" s="51" t="s">
        <v>7</v>
      </c>
      <c r="D2" s="51" t="s">
        <v>8</v>
      </c>
      <c r="E2" s="51" t="s">
        <v>9</v>
      </c>
      <c r="F2" s="62" t="s">
        <v>4</v>
      </c>
      <c r="G2" s="50" t="s">
        <v>5</v>
      </c>
      <c r="H2" s="62" t="s">
        <v>11</v>
      </c>
      <c r="I2" s="62"/>
      <c r="J2" s="62"/>
      <c r="K2" s="51" t="s">
        <v>15</v>
      </c>
      <c r="L2" s="18"/>
      <c r="M2" s="18"/>
      <c r="N2" s="18"/>
      <c r="O2" s="18"/>
      <c r="P2" s="18"/>
      <c r="Q2" s="18"/>
      <c r="R2" s="18"/>
      <c r="S2" s="18"/>
      <c r="T2" s="18"/>
      <c r="U2" s="18"/>
      <c r="V2" s="18"/>
      <c r="W2" s="18"/>
      <c r="X2" s="18"/>
      <c r="Y2" s="18"/>
      <c r="Z2" s="18"/>
      <c r="AA2" s="18"/>
      <c r="AB2" s="18"/>
      <c r="AC2" s="18"/>
      <c r="AD2" s="18"/>
      <c r="AE2" s="18"/>
      <c r="AF2" s="18"/>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row>
    <row r="3" spans="1:239" s="2" customFormat="1" ht="72" customHeight="1">
      <c r="A3" s="49"/>
      <c r="B3" s="49"/>
      <c r="C3" s="51"/>
      <c r="D3" s="51"/>
      <c r="E3" s="51"/>
      <c r="F3" s="62"/>
      <c r="G3" s="50"/>
      <c r="H3" s="6" t="s">
        <v>16</v>
      </c>
      <c r="I3" s="6" t="s">
        <v>19</v>
      </c>
      <c r="J3" s="6" t="s">
        <v>20</v>
      </c>
      <c r="K3" s="51"/>
      <c r="L3" s="19"/>
      <c r="M3" s="19"/>
      <c r="N3" s="19"/>
      <c r="O3" s="19"/>
      <c r="P3" s="19"/>
      <c r="Q3" s="19"/>
      <c r="R3" s="19"/>
      <c r="S3" s="19"/>
      <c r="T3" s="19"/>
      <c r="U3" s="19"/>
      <c r="V3" s="19"/>
      <c r="W3" s="19"/>
      <c r="X3" s="19"/>
      <c r="Y3" s="19"/>
      <c r="Z3" s="19"/>
      <c r="AA3" s="19"/>
      <c r="AB3" s="19"/>
      <c r="AC3" s="19"/>
      <c r="AD3" s="19"/>
      <c r="AE3" s="19"/>
      <c r="AF3" s="19"/>
    </row>
    <row r="4" spans="1:239" s="2" customFormat="1" ht="26.1" customHeight="1">
      <c r="A4" s="7" t="s">
        <v>24</v>
      </c>
      <c r="B4" s="7"/>
      <c r="C4" s="7" t="s">
        <v>466</v>
      </c>
      <c r="D4" s="7" t="s">
        <v>26</v>
      </c>
      <c r="E4" s="7" t="s">
        <v>467</v>
      </c>
      <c r="F4" s="7" t="s">
        <v>28</v>
      </c>
      <c r="G4" s="7" t="s">
        <v>29</v>
      </c>
      <c r="H4" s="7" t="s">
        <v>468</v>
      </c>
      <c r="I4" s="7" t="s">
        <v>469</v>
      </c>
      <c r="J4" s="7" t="s">
        <v>470</v>
      </c>
      <c r="K4" s="7" t="s">
        <v>471</v>
      </c>
      <c r="L4" s="19"/>
      <c r="M4" s="19"/>
      <c r="N4" s="19"/>
      <c r="O4" s="19"/>
      <c r="P4" s="19"/>
      <c r="Q4" s="19"/>
      <c r="R4" s="19"/>
      <c r="S4" s="19"/>
      <c r="T4" s="19"/>
      <c r="U4" s="19"/>
      <c r="V4" s="19"/>
      <c r="W4" s="19"/>
      <c r="X4" s="19"/>
      <c r="Y4" s="19"/>
      <c r="Z4" s="19"/>
      <c r="AA4" s="19"/>
      <c r="AB4" s="19"/>
      <c r="AC4" s="19"/>
      <c r="AD4" s="19"/>
      <c r="AE4" s="19"/>
      <c r="AF4" s="19"/>
    </row>
    <row r="5" spans="1:239">
      <c r="A5" s="8" t="s">
        <v>16</v>
      </c>
      <c r="B5" s="8"/>
      <c r="C5" s="9">
        <f>SUMIF($L$6:$L$152,"=1",$C$6:$C$152)</f>
        <v>5663</v>
      </c>
      <c r="D5" s="9">
        <f>SUMIF($L$6:$L$152,"=1",$D$6:$D$152)</f>
        <v>255755</v>
      </c>
      <c r="E5" s="9">
        <f>SUMIF($L$6:$L$152,"=1",$E$6:$E$152)</f>
        <v>310545</v>
      </c>
      <c r="F5" s="10">
        <v>1150</v>
      </c>
      <c r="G5" s="8" t="s">
        <v>44</v>
      </c>
      <c r="H5" s="9">
        <f>SUMIF($L$6:$L$152,"=1",$H$6:$H$152)</f>
        <v>35718</v>
      </c>
      <c r="I5" s="9">
        <f>SUMIF($L$6:$L$152,"=1",$I$6:$I$152)</f>
        <v>31534</v>
      </c>
      <c r="J5" s="9">
        <f>H5-I5</f>
        <v>4184</v>
      </c>
      <c r="K5" s="9"/>
      <c r="M5" s="11"/>
    </row>
    <row r="6" spans="1:239">
      <c r="A6" s="8" t="s">
        <v>45</v>
      </c>
      <c r="B6" s="8"/>
      <c r="C6" s="9">
        <f>SUM(C7:C10)</f>
        <v>10</v>
      </c>
      <c r="D6" s="9">
        <f>SUM(D7:D10)</f>
        <v>629</v>
      </c>
      <c r="E6" s="9">
        <f>SUM(E7:E10)</f>
        <v>371</v>
      </c>
      <c r="F6" s="10">
        <v>1150</v>
      </c>
      <c r="G6" s="8" t="s">
        <v>44</v>
      </c>
      <c r="H6" s="9">
        <f>SUM(H7:H10)</f>
        <v>43</v>
      </c>
      <c r="I6" s="9">
        <f>SUM(I7:I10)</f>
        <v>21</v>
      </c>
      <c r="J6" s="9">
        <f>SUM(J7:J10)</f>
        <v>22</v>
      </c>
      <c r="K6" s="9"/>
      <c r="L6">
        <v>1</v>
      </c>
    </row>
    <row r="7" spans="1:239" s="3" customFormat="1">
      <c r="A7" s="7" t="s">
        <v>52</v>
      </c>
      <c r="B7" s="7">
        <v>601007</v>
      </c>
      <c r="C7" s="11">
        <v>1</v>
      </c>
      <c r="D7" s="11">
        <v>36</v>
      </c>
      <c r="E7" s="11">
        <f t="shared" ref="E7:E70" si="0">C7*100-D7</f>
        <v>64</v>
      </c>
      <c r="F7" s="12">
        <v>1150</v>
      </c>
      <c r="G7" s="7">
        <v>0.5</v>
      </c>
      <c r="H7" s="11">
        <f t="shared" ref="H7:H10" si="1">ROUND(F7*E7/10000,0)</f>
        <v>7</v>
      </c>
      <c r="I7" s="11">
        <f t="shared" ref="I7:I10" si="2">ROUND(F7*E7*G7/10000,0)</f>
        <v>4</v>
      </c>
      <c r="J7" s="11">
        <f t="shared" ref="J7:J10" si="3">H7-I7</f>
        <v>3</v>
      </c>
      <c r="K7" s="11"/>
    </row>
    <row r="8" spans="1:239" s="3" customFormat="1">
      <c r="A8" s="7" t="s">
        <v>53</v>
      </c>
      <c r="B8" s="7">
        <v>601008</v>
      </c>
      <c r="C8" s="11">
        <v>2</v>
      </c>
      <c r="D8" s="11">
        <v>105</v>
      </c>
      <c r="E8" s="11">
        <f t="shared" si="0"/>
        <v>95</v>
      </c>
      <c r="F8" s="12">
        <v>1150</v>
      </c>
      <c r="G8" s="7">
        <v>0.5</v>
      </c>
      <c r="H8" s="11">
        <f t="shared" si="1"/>
        <v>11</v>
      </c>
      <c r="I8" s="11">
        <f t="shared" si="2"/>
        <v>5</v>
      </c>
      <c r="J8" s="11">
        <f t="shared" si="3"/>
        <v>6</v>
      </c>
      <c r="K8" s="11"/>
    </row>
    <row r="9" spans="1:239" s="3" customFormat="1">
      <c r="A9" s="7" t="s">
        <v>56</v>
      </c>
      <c r="B9" s="7">
        <v>601012</v>
      </c>
      <c r="C9" s="11">
        <v>1</v>
      </c>
      <c r="D9" s="11">
        <v>76</v>
      </c>
      <c r="E9" s="11">
        <f t="shared" si="0"/>
        <v>24</v>
      </c>
      <c r="F9" s="12">
        <v>1150</v>
      </c>
      <c r="G9" s="7">
        <v>0.5</v>
      </c>
      <c r="H9" s="11">
        <f t="shared" si="1"/>
        <v>3</v>
      </c>
      <c r="I9" s="11">
        <f t="shared" si="2"/>
        <v>1</v>
      </c>
      <c r="J9" s="11">
        <f t="shared" si="3"/>
        <v>2</v>
      </c>
      <c r="K9" s="11"/>
    </row>
    <row r="10" spans="1:239" s="3" customFormat="1">
      <c r="A10" s="7" t="s">
        <v>57</v>
      </c>
      <c r="B10" s="7">
        <v>601013</v>
      </c>
      <c r="C10" s="11">
        <v>6</v>
      </c>
      <c r="D10" s="11">
        <v>412</v>
      </c>
      <c r="E10" s="11">
        <f t="shared" si="0"/>
        <v>188</v>
      </c>
      <c r="F10" s="12">
        <v>1150</v>
      </c>
      <c r="G10" s="7">
        <v>0.5</v>
      </c>
      <c r="H10" s="11">
        <f t="shared" si="1"/>
        <v>22</v>
      </c>
      <c r="I10" s="11">
        <f t="shared" si="2"/>
        <v>11</v>
      </c>
      <c r="J10" s="11">
        <f t="shared" si="3"/>
        <v>11</v>
      </c>
      <c r="K10" s="11"/>
    </row>
    <row r="11" spans="1:239">
      <c r="A11" s="8" t="s">
        <v>66</v>
      </c>
      <c r="B11" s="8"/>
      <c r="C11" s="9">
        <f>SUM(C12:C12)</f>
        <v>2</v>
      </c>
      <c r="D11" s="9">
        <f>SUM(D12:D12)</f>
        <v>119</v>
      </c>
      <c r="E11" s="9">
        <f>SUM(E12:E12)</f>
        <v>81</v>
      </c>
      <c r="F11" s="10">
        <v>1150</v>
      </c>
      <c r="G11" s="8" t="s">
        <v>44</v>
      </c>
      <c r="H11" s="9">
        <f>SUM(H12:H12)</f>
        <v>9</v>
      </c>
      <c r="I11" s="9">
        <f>SUM(I12:I12)</f>
        <v>5</v>
      </c>
      <c r="J11" s="9">
        <f>SUM(J12:J12)</f>
        <v>4</v>
      </c>
      <c r="K11" s="9"/>
      <c r="L11">
        <v>1</v>
      </c>
    </row>
    <row r="12" spans="1:239">
      <c r="A12" s="7" t="s">
        <v>68</v>
      </c>
      <c r="B12" s="7">
        <v>603002</v>
      </c>
      <c r="C12" s="13">
        <v>2</v>
      </c>
      <c r="D12" s="13">
        <v>119</v>
      </c>
      <c r="E12" s="13">
        <f t="shared" si="0"/>
        <v>81</v>
      </c>
      <c r="F12" s="12">
        <v>1150</v>
      </c>
      <c r="G12" s="7">
        <v>0.5</v>
      </c>
      <c r="H12" s="13">
        <f t="shared" ref="H12" si="4">ROUND(F12*E12/10000,0)</f>
        <v>9</v>
      </c>
      <c r="I12" s="13">
        <f t="shared" ref="I12" si="5">ROUND(F12*E12*G12/10000,0)</f>
        <v>5</v>
      </c>
      <c r="J12" s="13">
        <f t="shared" ref="J12" si="6">H12-I12</f>
        <v>4</v>
      </c>
      <c r="K12" s="13" t="s">
        <v>69</v>
      </c>
    </row>
    <row r="13" spans="1:239">
      <c r="A13" s="14" t="s">
        <v>73</v>
      </c>
      <c r="B13" s="14"/>
      <c r="C13" s="9">
        <f>SUM(C14:C19)</f>
        <v>61</v>
      </c>
      <c r="D13" s="9">
        <f>SUM(D14:D19)</f>
        <v>3333</v>
      </c>
      <c r="E13" s="9">
        <f>SUM(E14:E19)</f>
        <v>2767</v>
      </c>
      <c r="F13" s="10">
        <v>1150</v>
      </c>
      <c r="G13" s="8" t="s">
        <v>44</v>
      </c>
      <c r="H13" s="9">
        <f>SUM(H14:H19)</f>
        <v>319</v>
      </c>
      <c r="I13" s="9">
        <f>SUM(I14:I19)</f>
        <v>312</v>
      </c>
      <c r="J13" s="9">
        <f>SUM(J14:J19)</f>
        <v>7</v>
      </c>
      <c r="K13" s="9"/>
      <c r="L13">
        <v>1</v>
      </c>
    </row>
    <row r="14" spans="1:239">
      <c r="A14" s="7" t="s">
        <v>75</v>
      </c>
      <c r="B14" s="7">
        <v>604002</v>
      </c>
      <c r="C14" s="13">
        <v>2</v>
      </c>
      <c r="D14" s="13">
        <v>155</v>
      </c>
      <c r="E14" s="13">
        <f t="shared" si="0"/>
        <v>45</v>
      </c>
      <c r="F14" s="12">
        <v>1150</v>
      </c>
      <c r="G14" s="7">
        <v>0.6</v>
      </c>
      <c r="H14" s="13">
        <f t="shared" ref="H14:H19" si="7">ROUND(F14*E14/10000,0)</f>
        <v>5</v>
      </c>
      <c r="I14" s="13">
        <f t="shared" ref="I14:I19" si="8">ROUND(F14*E14*G14/10000,0)</f>
        <v>3</v>
      </c>
      <c r="J14" s="13">
        <f t="shared" ref="J14:J19" si="9">H14-I14</f>
        <v>2</v>
      </c>
      <c r="K14" s="13"/>
    </row>
    <row r="15" spans="1:239">
      <c r="A15" s="7" t="s">
        <v>76</v>
      </c>
      <c r="B15" s="7">
        <v>604003</v>
      </c>
      <c r="C15" s="13">
        <v>1</v>
      </c>
      <c r="D15" s="13">
        <v>77</v>
      </c>
      <c r="E15" s="13">
        <f t="shared" si="0"/>
        <v>23</v>
      </c>
      <c r="F15" s="12">
        <v>1150</v>
      </c>
      <c r="G15" s="7">
        <v>0.6</v>
      </c>
      <c r="H15" s="13">
        <f t="shared" si="7"/>
        <v>3</v>
      </c>
      <c r="I15" s="13">
        <f t="shared" si="8"/>
        <v>2</v>
      </c>
      <c r="J15" s="13">
        <f t="shared" si="9"/>
        <v>1</v>
      </c>
      <c r="K15" s="13"/>
    </row>
    <row r="16" spans="1:239">
      <c r="A16" s="7" t="s">
        <v>77</v>
      </c>
      <c r="B16" s="7">
        <v>604004</v>
      </c>
      <c r="C16" s="13">
        <v>2</v>
      </c>
      <c r="D16" s="13">
        <v>131</v>
      </c>
      <c r="E16" s="13">
        <f t="shared" si="0"/>
        <v>69</v>
      </c>
      <c r="F16" s="12">
        <v>1150</v>
      </c>
      <c r="G16" s="7">
        <v>0.8</v>
      </c>
      <c r="H16" s="13">
        <f t="shared" si="7"/>
        <v>8</v>
      </c>
      <c r="I16" s="13">
        <f t="shared" si="8"/>
        <v>6</v>
      </c>
      <c r="J16" s="13">
        <f t="shared" si="9"/>
        <v>2</v>
      </c>
      <c r="K16" s="13"/>
    </row>
    <row r="17" spans="1:12">
      <c r="A17" s="7" t="s">
        <v>78</v>
      </c>
      <c r="B17" s="7">
        <v>604005</v>
      </c>
      <c r="C17" s="13">
        <v>1</v>
      </c>
      <c r="D17" s="13">
        <v>69</v>
      </c>
      <c r="E17" s="13">
        <f t="shared" si="0"/>
        <v>31</v>
      </c>
      <c r="F17" s="12">
        <v>1150</v>
      </c>
      <c r="G17" s="7">
        <v>0.6</v>
      </c>
      <c r="H17" s="13">
        <f t="shared" si="7"/>
        <v>4</v>
      </c>
      <c r="I17" s="13">
        <f t="shared" si="8"/>
        <v>2</v>
      </c>
      <c r="J17" s="13">
        <f t="shared" si="9"/>
        <v>2</v>
      </c>
      <c r="K17" s="13"/>
    </row>
    <row r="18" spans="1:12">
      <c r="A18" s="7" t="s">
        <v>79</v>
      </c>
      <c r="B18" s="7">
        <v>604006</v>
      </c>
      <c r="C18" s="13">
        <v>20</v>
      </c>
      <c r="D18" s="13">
        <v>1116</v>
      </c>
      <c r="E18" s="13">
        <f t="shared" si="0"/>
        <v>884</v>
      </c>
      <c r="F18" s="12">
        <v>1150</v>
      </c>
      <c r="G18" s="7">
        <v>1</v>
      </c>
      <c r="H18" s="13">
        <f t="shared" si="7"/>
        <v>102</v>
      </c>
      <c r="I18" s="13">
        <f t="shared" si="8"/>
        <v>102</v>
      </c>
      <c r="J18" s="13">
        <f t="shared" si="9"/>
        <v>0</v>
      </c>
      <c r="K18" s="13" t="s">
        <v>80</v>
      </c>
    </row>
    <row r="19" spans="1:12">
      <c r="A19" s="7" t="s">
        <v>81</v>
      </c>
      <c r="B19" s="7">
        <v>604007</v>
      </c>
      <c r="C19" s="13">
        <v>35</v>
      </c>
      <c r="D19" s="13">
        <v>1785</v>
      </c>
      <c r="E19" s="13">
        <f t="shared" si="0"/>
        <v>1715</v>
      </c>
      <c r="F19" s="12">
        <v>1150</v>
      </c>
      <c r="G19" s="7">
        <v>1</v>
      </c>
      <c r="H19" s="13">
        <f t="shared" si="7"/>
        <v>197</v>
      </c>
      <c r="I19" s="13">
        <f t="shared" si="8"/>
        <v>197</v>
      </c>
      <c r="J19" s="13">
        <f t="shared" si="9"/>
        <v>0</v>
      </c>
      <c r="K19" s="13" t="s">
        <v>80</v>
      </c>
    </row>
    <row r="20" spans="1:12">
      <c r="A20" s="14" t="s">
        <v>82</v>
      </c>
      <c r="B20" s="14"/>
      <c r="C20" s="9">
        <f>SUM(C21)</f>
        <v>3</v>
      </c>
      <c r="D20" s="9">
        <f>SUM(D21)</f>
        <v>164</v>
      </c>
      <c r="E20" s="9">
        <f>SUM(E21)</f>
        <v>136</v>
      </c>
      <c r="F20" s="10">
        <v>1150</v>
      </c>
      <c r="G20" s="8">
        <v>0.8</v>
      </c>
      <c r="H20" s="9">
        <f t="shared" ref="H20:J20" si="10">SUM(H21)</f>
        <v>16</v>
      </c>
      <c r="I20" s="9">
        <f t="shared" si="10"/>
        <v>13</v>
      </c>
      <c r="J20" s="9">
        <f t="shared" si="10"/>
        <v>3</v>
      </c>
      <c r="K20" s="9"/>
      <c r="L20">
        <v>1</v>
      </c>
    </row>
    <row r="21" spans="1:12">
      <c r="A21" s="7" t="s">
        <v>82</v>
      </c>
      <c r="B21" s="7">
        <v>604008</v>
      </c>
      <c r="C21" s="13">
        <v>3</v>
      </c>
      <c r="D21" s="13">
        <v>164</v>
      </c>
      <c r="E21" s="13">
        <f t="shared" si="0"/>
        <v>136</v>
      </c>
      <c r="F21" s="12">
        <v>1150</v>
      </c>
      <c r="G21" s="7">
        <v>0.8</v>
      </c>
      <c r="H21" s="13">
        <f t="shared" ref="H21" si="11">ROUND(F21*E21/10000,0)</f>
        <v>16</v>
      </c>
      <c r="I21" s="13">
        <f t="shared" ref="I21" si="12">ROUND(F21*E21*G21/10000,0)</f>
        <v>13</v>
      </c>
      <c r="J21" s="13">
        <f t="shared" ref="J21:J42" si="13">H21-I21</f>
        <v>3</v>
      </c>
      <c r="K21" s="13"/>
    </row>
    <row r="22" spans="1:12">
      <c r="A22" s="14" t="s">
        <v>90</v>
      </c>
      <c r="B22" s="14"/>
      <c r="C22" s="9">
        <f>SUM(C23:C28)</f>
        <v>150</v>
      </c>
      <c r="D22" s="9">
        <f>SUM(D23:D28)</f>
        <v>5172</v>
      </c>
      <c r="E22" s="9">
        <f>SUM(E23:E28)</f>
        <v>9828</v>
      </c>
      <c r="F22" s="10">
        <v>1150</v>
      </c>
      <c r="G22" s="8" t="s">
        <v>44</v>
      </c>
      <c r="H22" s="9">
        <f t="shared" ref="H22:J22" si="14">SUM(H23:H28)</f>
        <v>1130</v>
      </c>
      <c r="I22" s="9">
        <f t="shared" si="14"/>
        <v>955</v>
      </c>
      <c r="J22" s="9">
        <f t="shared" si="14"/>
        <v>175</v>
      </c>
      <c r="K22" s="9"/>
      <c r="L22">
        <v>1</v>
      </c>
    </row>
    <row r="23" spans="1:12">
      <c r="A23" s="7" t="s">
        <v>92</v>
      </c>
      <c r="B23" s="7">
        <v>606002</v>
      </c>
      <c r="C23" s="13">
        <v>14</v>
      </c>
      <c r="D23" s="13">
        <v>427</v>
      </c>
      <c r="E23" s="13">
        <f t="shared" si="0"/>
        <v>973</v>
      </c>
      <c r="F23" s="12">
        <v>1150</v>
      </c>
      <c r="G23" s="7">
        <v>0.6</v>
      </c>
      <c r="H23" s="13">
        <f t="shared" ref="H23:H28" si="15">ROUND(F23*E23/10000,0)</f>
        <v>112</v>
      </c>
      <c r="I23" s="13">
        <f t="shared" ref="I23:I28" si="16">ROUND(F23*E23*G23/10000,0)</f>
        <v>67</v>
      </c>
      <c r="J23" s="13">
        <f t="shared" ref="J23:J28" si="17">H23-I23</f>
        <v>45</v>
      </c>
      <c r="K23" s="13"/>
    </row>
    <row r="24" spans="1:12">
      <c r="A24" s="7" t="s">
        <v>93</v>
      </c>
      <c r="B24" s="7">
        <v>606003</v>
      </c>
      <c r="C24" s="13">
        <v>8</v>
      </c>
      <c r="D24" s="13">
        <v>512</v>
      </c>
      <c r="E24" s="13">
        <f t="shared" si="0"/>
        <v>288</v>
      </c>
      <c r="F24" s="12">
        <v>1150</v>
      </c>
      <c r="G24" s="7">
        <v>0.6</v>
      </c>
      <c r="H24" s="13">
        <f t="shared" si="15"/>
        <v>33</v>
      </c>
      <c r="I24" s="13">
        <f t="shared" si="16"/>
        <v>20</v>
      </c>
      <c r="J24" s="13">
        <f t="shared" si="17"/>
        <v>13</v>
      </c>
      <c r="K24" s="13"/>
    </row>
    <row r="25" spans="1:12">
      <c r="A25" s="7" t="s">
        <v>94</v>
      </c>
      <c r="B25" s="7">
        <v>606004</v>
      </c>
      <c r="C25" s="13">
        <v>39</v>
      </c>
      <c r="D25" s="13">
        <v>1431</v>
      </c>
      <c r="E25" s="13">
        <f t="shared" si="0"/>
        <v>2469</v>
      </c>
      <c r="F25" s="12">
        <v>1150</v>
      </c>
      <c r="G25" s="7">
        <v>0.8</v>
      </c>
      <c r="H25" s="13">
        <f t="shared" si="15"/>
        <v>284</v>
      </c>
      <c r="I25" s="13">
        <f t="shared" si="16"/>
        <v>227</v>
      </c>
      <c r="J25" s="13">
        <f t="shared" si="17"/>
        <v>57</v>
      </c>
      <c r="K25" s="13"/>
    </row>
    <row r="26" spans="1:12">
      <c r="A26" s="7" t="s">
        <v>95</v>
      </c>
      <c r="B26" s="7">
        <v>606005</v>
      </c>
      <c r="C26" s="13">
        <v>37</v>
      </c>
      <c r="D26" s="13">
        <v>1317</v>
      </c>
      <c r="E26" s="13">
        <f t="shared" si="0"/>
        <v>2383</v>
      </c>
      <c r="F26" s="12">
        <v>1150</v>
      </c>
      <c r="G26" s="7">
        <v>1</v>
      </c>
      <c r="H26" s="13">
        <f t="shared" si="15"/>
        <v>274</v>
      </c>
      <c r="I26" s="13">
        <f t="shared" si="16"/>
        <v>274</v>
      </c>
      <c r="J26" s="13">
        <f t="shared" si="17"/>
        <v>0</v>
      </c>
      <c r="K26" s="13"/>
    </row>
    <row r="27" spans="1:12">
      <c r="A27" s="7" t="s">
        <v>96</v>
      </c>
      <c r="B27" s="15">
        <v>606008</v>
      </c>
      <c r="C27" s="13">
        <v>33</v>
      </c>
      <c r="D27" s="13">
        <v>675</v>
      </c>
      <c r="E27" s="13">
        <f t="shared" si="0"/>
        <v>2625</v>
      </c>
      <c r="F27" s="12">
        <v>1150</v>
      </c>
      <c r="G27" s="7">
        <v>0.8</v>
      </c>
      <c r="H27" s="13">
        <f t="shared" si="15"/>
        <v>302</v>
      </c>
      <c r="I27" s="13">
        <f t="shared" si="16"/>
        <v>242</v>
      </c>
      <c r="J27" s="13">
        <f t="shared" si="17"/>
        <v>60</v>
      </c>
      <c r="K27" s="13"/>
    </row>
    <row r="28" spans="1:12">
      <c r="A28" s="7" t="s">
        <v>97</v>
      </c>
      <c r="B28" s="15">
        <v>606010</v>
      </c>
      <c r="C28" s="13">
        <v>19</v>
      </c>
      <c r="D28" s="13">
        <v>810</v>
      </c>
      <c r="E28" s="13">
        <f t="shared" si="0"/>
        <v>1090</v>
      </c>
      <c r="F28" s="12">
        <v>1150</v>
      </c>
      <c r="G28" s="7">
        <v>1</v>
      </c>
      <c r="H28" s="13">
        <f t="shared" si="15"/>
        <v>125</v>
      </c>
      <c r="I28" s="13">
        <f t="shared" si="16"/>
        <v>125</v>
      </c>
      <c r="J28" s="13">
        <f t="shared" si="17"/>
        <v>0</v>
      </c>
      <c r="K28" s="13"/>
    </row>
    <row r="29" spans="1:12">
      <c r="A29" s="14" t="s">
        <v>98</v>
      </c>
      <c r="B29" s="14"/>
      <c r="C29" s="9">
        <f>SUM(C30)</f>
        <v>55</v>
      </c>
      <c r="D29" s="9">
        <f>SUM(D30)</f>
        <v>2064</v>
      </c>
      <c r="E29" s="9">
        <f>SUM(E30)</f>
        <v>3436</v>
      </c>
      <c r="F29" s="10">
        <v>1150</v>
      </c>
      <c r="G29" s="8">
        <v>1</v>
      </c>
      <c r="H29" s="9">
        <f t="shared" ref="H29:J29" si="18">SUM(H30)</f>
        <v>395</v>
      </c>
      <c r="I29" s="9">
        <f t="shared" si="18"/>
        <v>395</v>
      </c>
      <c r="J29" s="9">
        <f t="shared" si="18"/>
        <v>0</v>
      </c>
      <c r="K29" s="9"/>
      <c r="L29">
        <v>1</v>
      </c>
    </row>
    <row r="30" spans="1:12">
      <c r="A30" s="7" t="s">
        <v>98</v>
      </c>
      <c r="B30" s="15">
        <v>606006</v>
      </c>
      <c r="C30" s="13">
        <v>55</v>
      </c>
      <c r="D30" s="13">
        <v>2064</v>
      </c>
      <c r="E30" s="13">
        <f t="shared" si="0"/>
        <v>3436</v>
      </c>
      <c r="F30" s="12">
        <v>1150</v>
      </c>
      <c r="G30" s="7">
        <v>1</v>
      </c>
      <c r="H30" s="13">
        <f t="shared" ref="H30" si="19">ROUND(F30*E30/10000,0)</f>
        <v>395</v>
      </c>
      <c r="I30" s="13">
        <f t="shared" ref="I30" si="20">ROUND(F30*E30*G30/10000,0)</f>
        <v>395</v>
      </c>
      <c r="J30" s="13">
        <f t="shared" si="13"/>
        <v>0</v>
      </c>
      <c r="K30" s="13"/>
    </row>
    <row r="31" spans="1:12">
      <c r="A31" s="14" t="s">
        <v>99</v>
      </c>
      <c r="B31" s="14"/>
      <c r="C31" s="9">
        <f>SUM(C32)</f>
        <v>41</v>
      </c>
      <c r="D31" s="9">
        <f>SUM(D32)</f>
        <v>1085</v>
      </c>
      <c r="E31" s="9">
        <f>SUM(E32)</f>
        <v>3015</v>
      </c>
      <c r="F31" s="10">
        <v>1150</v>
      </c>
      <c r="G31" s="8">
        <v>0.8</v>
      </c>
      <c r="H31" s="9">
        <f t="shared" ref="H31:J31" si="21">SUM(H32)</f>
        <v>347</v>
      </c>
      <c r="I31" s="9">
        <f t="shared" si="21"/>
        <v>277</v>
      </c>
      <c r="J31" s="9">
        <f t="shared" si="21"/>
        <v>70</v>
      </c>
      <c r="K31" s="9"/>
      <c r="L31">
        <v>1</v>
      </c>
    </row>
    <row r="32" spans="1:12">
      <c r="A32" s="7" t="s">
        <v>99</v>
      </c>
      <c r="B32" s="15">
        <v>606007</v>
      </c>
      <c r="C32" s="13">
        <v>41</v>
      </c>
      <c r="D32" s="13">
        <v>1085</v>
      </c>
      <c r="E32" s="13">
        <f t="shared" si="0"/>
        <v>3015</v>
      </c>
      <c r="F32" s="12">
        <v>1150</v>
      </c>
      <c r="G32" s="7">
        <v>0.8</v>
      </c>
      <c r="H32" s="13">
        <f t="shared" ref="H32" si="22">ROUND(F32*E32/10000,0)</f>
        <v>347</v>
      </c>
      <c r="I32" s="13">
        <f t="shared" ref="I32" si="23">ROUND(F32*E32*G32/10000,0)</f>
        <v>277</v>
      </c>
      <c r="J32" s="13">
        <f t="shared" ref="J32" si="24">H32-I32</f>
        <v>70</v>
      </c>
      <c r="K32" s="13"/>
    </row>
    <row r="33" spans="1:12">
      <c r="A33" s="14" t="s">
        <v>100</v>
      </c>
      <c r="B33" s="16"/>
      <c r="C33" s="9">
        <f>SUM(C34)</f>
        <v>26</v>
      </c>
      <c r="D33" s="9">
        <f>SUM(D34)</f>
        <v>1109</v>
      </c>
      <c r="E33" s="9">
        <f>SUM(E34)</f>
        <v>1491</v>
      </c>
      <c r="F33" s="10">
        <v>1150</v>
      </c>
      <c r="G33" s="8">
        <v>0.8</v>
      </c>
      <c r="H33" s="9">
        <f t="shared" ref="H33:J33" si="25">SUM(H34)</f>
        <v>171</v>
      </c>
      <c r="I33" s="9">
        <f t="shared" si="25"/>
        <v>137</v>
      </c>
      <c r="J33" s="9">
        <f t="shared" si="25"/>
        <v>34</v>
      </c>
      <c r="K33" s="9"/>
      <c r="L33">
        <v>1</v>
      </c>
    </row>
    <row r="34" spans="1:12">
      <c r="A34" s="7" t="s">
        <v>100</v>
      </c>
      <c r="B34" s="15">
        <v>606009</v>
      </c>
      <c r="C34" s="13">
        <v>26</v>
      </c>
      <c r="D34" s="13">
        <v>1109</v>
      </c>
      <c r="E34" s="13">
        <f t="shared" si="0"/>
        <v>1491</v>
      </c>
      <c r="F34" s="12">
        <v>1150</v>
      </c>
      <c r="G34" s="7">
        <v>0.8</v>
      </c>
      <c r="H34" s="13">
        <f t="shared" ref="H34" si="26">ROUND(F34*E34/10000,0)</f>
        <v>171</v>
      </c>
      <c r="I34" s="13">
        <f t="shared" ref="I34" si="27">ROUND(F34*E34*G34/10000,0)</f>
        <v>137</v>
      </c>
      <c r="J34" s="13">
        <f t="shared" ref="J34" si="28">H34-I34</f>
        <v>34</v>
      </c>
      <c r="K34" s="13"/>
    </row>
    <row r="35" spans="1:12">
      <c r="A35" s="14" t="s">
        <v>101</v>
      </c>
      <c r="B35" s="16"/>
      <c r="C35" s="9">
        <f>SUM(C36)</f>
        <v>51</v>
      </c>
      <c r="D35" s="9">
        <f>SUM(D36)</f>
        <v>1719</v>
      </c>
      <c r="E35" s="9">
        <f>SUM(E36)</f>
        <v>3381</v>
      </c>
      <c r="F35" s="10">
        <v>1150</v>
      </c>
      <c r="G35" s="8">
        <v>1</v>
      </c>
      <c r="H35" s="9">
        <f t="shared" ref="H35:J35" si="29">SUM(H36)</f>
        <v>389</v>
      </c>
      <c r="I35" s="9">
        <f t="shared" si="29"/>
        <v>389</v>
      </c>
      <c r="J35" s="9">
        <f t="shared" si="29"/>
        <v>0</v>
      </c>
      <c r="K35" s="9"/>
      <c r="L35">
        <v>1</v>
      </c>
    </row>
    <row r="36" spans="1:12">
      <c r="A36" s="7" t="s">
        <v>101</v>
      </c>
      <c r="B36" s="15">
        <v>606011</v>
      </c>
      <c r="C36" s="13">
        <v>51</v>
      </c>
      <c r="D36" s="13">
        <v>1719</v>
      </c>
      <c r="E36" s="13">
        <f t="shared" si="0"/>
        <v>3381</v>
      </c>
      <c r="F36" s="12">
        <v>1150</v>
      </c>
      <c r="G36" s="7">
        <v>1</v>
      </c>
      <c r="H36" s="13">
        <f t="shared" ref="H36" si="30">ROUND(F36*E36/10000,0)</f>
        <v>389</v>
      </c>
      <c r="I36" s="13">
        <f t="shared" ref="I36" si="31">ROUND(F36*E36*G36/10000,0)</f>
        <v>389</v>
      </c>
      <c r="J36" s="13">
        <f t="shared" si="13"/>
        <v>0</v>
      </c>
      <c r="K36" s="13"/>
    </row>
    <row r="37" spans="1:12">
      <c r="A37" s="14" t="s">
        <v>102</v>
      </c>
      <c r="B37" s="14"/>
      <c r="C37" s="9">
        <f>SUM(C38:C40)</f>
        <v>238</v>
      </c>
      <c r="D37" s="9">
        <f>SUM(D38:D40)</f>
        <v>7384</v>
      </c>
      <c r="E37" s="9">
        <f>SUM(E38:E40)</f>
        <v>16416</v>
      </c>
      <c r="F37" s="10">
        <v>1150</v>
      </c>
      <c r="G37" s="8" t="s">
        <v>44</v>
      </c>
      <c r="H37" s="9">
        <f t="shared" ref="H37:J37" si="32">SUM(H38:H40)</f>
        <v>1888</v>
      </c>
      <c r="I37" s="9">
        <f t="shared" si="32"/>
        <v>1888</v>
      </c>
      <c r="J37" s="9">
        <f t="shared" si="32"/>
        <v>0</v>
      </c>
      <c r="K37" s="9"/>
      <c r="L37">
        <v>1</v>
      </c>
    </row>
    <row r="38" spans="1:12">
      <c r="A38" s="7" t="s">
        <v>104</v>
      </c>
      <c r="B38" s="15">
        <v>607002</v>
      </c>
      <c r="C38" s="13">
        <v>1</v>
      </c>
      <c r="D38" s="13">
        <v>91</v>
      </c>
      <c r="E38" s="13">
        <f t="shared" si="0"/>
        <v>9</v>
      </c>
      <c r="F38" s="12">
        <v>1150</v>
      </c>
      <c r="G38" s="7">
        <v>0.6</v>
      </c>
      <c r="H38" s="13">
        <f t="shared" ref="H38:H40" si="33">ROUND(F38*E38/10000,0)</f>
        <v>1</v>
      </c>
      <c r="I38" s="13">
        <f t="shared" ref="I38:I40" si="34">ROUND(F38*E38*G38/10000,0)</f>
        <v>1</v>
      </c>
      <c r="J38" s="13">
        <f t="shared" ref="J38:J40" si="35">H38-I38</f>
        <v>0</v>
      </c>
      <c r="K38" s="13"/>
    </row>
    <row r="39" spans="1:12">
      <c r="A39" s="7" t="s">
        <v>105</v>
      </c>
      <c r="B39" s="15">
        <v>607003</v>
      </c>
      <c r="C39" s="13">
        <v>55</v>
      </c>
      <c r="D39" s="13">
        <v>1994</v>
      </c>
      <c r="E39" s="13">
        <f t="shared" si="0"/>
        <v>3506</v>
      </c>
      <c r="F39" s="12">
        <v>1150</v>
      </c>
      <c r="G39" s="7">
        <v>1</v>
      </c>
      <c r="H39" s="13">
        <f t="shared" si="33"/>
        <v>403</v>
      </c>
      <c r="I39" s="13">
        <f t="shared" si="34"/>
        <v>403</v>
      </c>
      <c r="J39" s="13">
        <f t="shared" si="35"/>
        <v>0</v>
      </c>
      <c r="K39" s="13"/>
    </row>
    <row r="40" spans="1:12">
      <c r="A40" s="7" t="s">
        <v>106</v>
      </c>
      <c r="B40" s="15">
        <v>607004</v>
      </c>
      <c r="C40" s="13">
        <v>182</v>
      </c>
      <c r="D40" s="13">
        <v>5299</v>
      </c>
      <c r="E40" s="13">
        <f t="shared" si="0"/>
        <v>12901</v>
      </c>
      <c r="F40" s="12">
        <v>1150</v>
      </c>
      <c r="G40" s="7">
        <v>1</v>
      </c>
      <c r="H40" s="13">
        <f t="shared" si="33"/>
        <v>1484</v>
      </c>
      <c r="I40" s="13">
        <f t="shared" si="34"/>
        <v>1484</v>
      </c>
      <c r="J40" s="13">
        <f t="shared" si="35"/>
        <v>0</v>
      </c>
      <c r="K40" s="13"/>
    </row>
    <row r="41" spans="1:12">
      <c r="A41" s="14" t="s">
        <v>107</v>
      </c>
      <c r="B41" s="14"/>
      <c r="C41" s="9">
        <f>SUM(C42)</f>
        <v>290</v>
      </c>
      <c r="D41" s="9">
        <f>SUM(D42)</f>
        <v>6943</v>
      </c>
      <c r="E41" s="9">
        <f>SUM(E42)</f>
        <v>22057</v>
      </c>
      <c r="F41" s="10">
        <v>1150</v>
      </c>
      <c r="G41" s="8">
        <v>1</v>
      </c>
      <c r="H41" s="9">
        <f t="shared" ref="H41:J41" si="36">SUM(H42)</f>
        <v>2537</v>
      </c>
      <c r="I41" s="9">
        <f t="shared" si="36"/>
        <v>2537</v>
      </c>
      <c r="J41" s="9">
        <f t="shared" si="36"/>
        <v>0</v>
      </c>
      <c r="K41" s="9"/>
      <c r="L41">
        <v>1</v>
      </c>
    </row>
    <row r="42" spans="1:12">
      <c r="A42" s="7" t="s">
        <v>107</v>
      </c>
      <c r="B42" s="15">
        <v>607005</v>
      </c>
      <c r="C42" s="13">
        <v>290</v>
      </c>
      <c r="D42" s="13">
        <v>6943</v>
      </c>
      <c r="E42" s="13">
        <f t="shared" si="0"/>
        <v>22057</v>
      </c>
      <c r="F42" s="12">
        <v>1150</v>
      </c>
      <c r="G42" s="7">
        <v>1</v>
      </c>
      <c r="H42" s="13">
        <f t="shared" ref="H42" si="37">ROUND(F42*E42/10000,0)</f>
        <v>2537</v>
      </c>
      <c r="I42" s="13">
        <f t="shared" ref="I42" si="38">ROUND(F42*E42*G42/10000,0)</f>
        <v>2537</v>
      </c>
      <c r="J42" s="13">
        <f t="shared" si="13"/>
        <v>0</v>
      </c>
      <c r="K42" s="13"/>
    </row>
    <row r="43" spans="1:12">
      <c r="A43" s="14" t="s">
        <v>108</v>
      </c>
      <c r="B43" s="14"/>
      <c r="C43" s="9">
        <f>SUM(C44)</f>
        <v>204</v>
      </c>
      <c r="D43" s="9">
        <f>SUM(D44)</f>
        <v>9705</v>
      </c>
      <c r="E43" s="9">
        <f>SUM(E44)</f>
        <v>10695</v>
      </c>
      <c r="F43" s="10">
        <v>1150</v>
      </c>
      <c r="G43" s="8">
        <v>1</v>
      </c>
      <c r="H43" s="9">
        <f t="shared" ref="H43:J43" si="39">SUM(H44)</f>
        <v>1230</v>
      </c>
      <c r="I43" s="9">
        <f t="shared" si="39"/>
        <v>1230</v>
      </c>
      <c r="J43" s="9">
        <f t="shared" si="39"/>
        <v>0</v>
      </c>
      <c r="K43" s="9"/>
      <c r="L43">
        <v>1</v>
      </c>
    </row>
    <row r="44" spans="1:12">
      <c r="A44" s="7" t="s">
        <v>108</v>
      </c>
      <c r="B44" s="15">
        <v>607006</v>
      </c>
      <c r="C44" s="13">
        <v>204</v>
      </c>
      <c r="D44" s="13">
        <v>9705</v>
      </c>
      <c r="E44" s="13">
        <f t="shared" si="0"/>
        <v>10695</v>
      </c>
      <c r="F44" s="12">
        <v>1150</v>
      </c>
      <c r="G44" s="7">
        <v>1</v>
      </c>
      <c r="H44" s="13">
        <f t="shared" ref="H44" si="40">ROUND(F44*E44/10000,0)</f>
        <v>1230</v>
      </c>
      <c r="I44" s="13">
        <f t="shared" ref="I44" si="41">ROUND(F44*E44*G44/10000,0)</f>
        <v>1230</v>
      </c>
      <c r="J44" s="13">
        <f t="shared" ref="J44:J86" si="42">H44-I44</f>
        <v>0</v>
      </c>
      <c r="K44" s="13"/>
    </row>
    <row r="45" spans="1:12">
      <c r="A45" s="14" t="s">
        <v>109</v>
      </c>
      <c r="B45" s="16"/>
      <c r="C45" s="9">
        <f>SUM(C46)</f>
        <v>38</v>
      </c>
      <c r="D45" s="9">
        <f>SUM(D46)</f>
        <v>1734</v>
      </c>
      <c r="E45" s="9">
        <f>SUM(E46)</f>
        <v>2066</v>
      </c>
      <c r="F45" s="10">
        <v>1150</v>
      </c>
      <c r="G45" s="8">
        <v>1</v>
      </c>
      <c r="H45" s="9">
        <f t="shared" ref="H45:J45" si="43">SUM(H46)</f>
        <v>238</v>
      </c>
      <c r="I45" s="9">
        <f t="shared" si="43"/>
        <v>238</v>
      </c>
      <c r="J45" s="9">
        <f t="shared" si="43"/>
        <v>0</v>
      </c>
      <c r="K45" s="9"/>
      <c r="L45">
        <v>1</v>
      </c>
    </row>
    <row r="46" spans="1:12">
      <c r="A46" s="7" t="s">
        <v>109</v>
      </c>
      <c r="B46" s="15">
        <v>607007</v>
      </c>
      <c r="C46" s="13">
        <v>38</v>
      </c>
      <c r="D46" s="13">
        <v>1734</v>
      </c>
      <c r="E46" s="13">
        <f t="shared" si="0"/>
        <v>2066</v>
      </c>
      <c r="F46" s="12">
        <v>1150</v>
      </c>
      <c r="G46" s="7">
        <v>1</v>
      </c>
      <c r="H46" s="13">
        <f t="shared" ref="H46" si="44">ROUND(F46*E46/10000,0)</f>
        <v>238</v>
      </c>
      <c r="I46" s="13">
        <f t="shared" ref="I46" si="45">ROUND(F46*E46*G46/10000,0)</f>
        <v>238</v>
      </c>
      <c r="J46" s="13">
        <f t="shared" ref="J46" si="46">H46-I46</f>
        <v>0</v>
      </c>
      <c r="K46" s="13"/>
    </row>
    <row r="47" spans="1:12">
      <c r="A47" s="14" t="s">
        <v>110</v>
      </c>
      <c r="B47" s="14"/>
      <c r="C47" s="9">
        <f>SUM(C48:C51)</f>
        <v>42</v>
      </c>
      <c r="D47" s="9">
        <f>SUM(D48:D51)</f>
        <v>1440</v>
      </c>
      <c r="E47" s="9">
        <f>SUM(E48:E51)</f>
        <v>2760</v>
      </c>
      <c r="F47" s="10">
        <v>1150</v>
      </c>
      <c r="G47" s="8" t="s">
        <v>44</v>
      </c>
      <c r="H47" s="9">
        <f t="shared" ref="H47:J47" si="47">SUM(H48:H51)</f>
        <v>318</v>
      </c>
      <c r="I47" s="9">
        <f t="shared" si="47"/>
        <v>318</v>
      </c>
      <c r="J47" s="9">
        <f t="shared" si="47"/>
        <v>0</v>
      </c>
      <c r="K47" s="9"/>
      <c r="L47">
        <v>1</v>
      </c>
    </row>
    <row r="48" spans="1:12">
      <c r="A48" s="7" t="s">
        <v>112</v>
      </c>
      <c r="B48" s="15">
        <v>608002</v>
      </c>
      <c r="C48" s="13">
        <v>3</v>
      </c>
      <c r="D48" s="13">
        <v>65</v>
      </c>
      <c r="E48" s="13">
        <f t="shared" si="0"/>
        <v>235</v>
      </c>
      <c r="F48" s="12">
        <v>1150</v>
      </c>
      <c r="G48" s="7">
        <v>1</v>
      </c>
      <c r="H48" s="13">
        <f t="shared" ref="H48:H51" si="48">ROUND(F48*E48/10000,0)</f>
        <v>27</v>
      </c>
      <c r="I48" s="13">
        <f t="shared" ref="I48:I51" si="49">ROUND(F48*E48*G48/10000,0)</f>
        <v>27</v>
      </c>
      <c r="J48" s="13">
        <f t="shared" si="42"/>
        <v>0</v>
      </c>
      <c r="K48" s="13"/>
    </row>
    <row r="49" spans="1:12">
      <c r="A49" s="17" t="s">
        <v>113</v>
      </c>
      <c r="B49" s="15">
        <v>608004</v>
      </c>
      <c r="C49" s="13">
        <v>21</v>
      </c>
      <c r="D49" s="13">
        <v>682</v>
      </c>
      <c r="E49" s="13">
        <f t="shared" si="0"/>
        <v>1418</v>
      </c>
      <c r="F49" s="12">
        <v>1150</v>
      </c>
      <c r="G49" s="7">
        <v>1</v>
      </c>
      <c r="H49" s="13">
        <f t="shared" si="48"/>
        <v>163</v>
      </c>
      <c r="I49" s="13">
        <f t="shared" si="49"/>
        <v>163</v>
      </c>
      <c r="J49" s="13">
        <f t="shared" si="42"/>
        <v>0</v>
      </c>
      <c r="K49" s="13"/>
    </row>
    <row r="50" spans="1:12">
      <c r="A50" s="7" t="s">
        <v>114</v>
      </c>
      <c r="B50" s="15">
        <v>608005</v>
      </c>
      <c r="C50" s="13">
        <v>9</v>
      </c>
      <c r="D50" s="13">
        <v>278</v>
      </c>
      <c r="E50" s="13">
        <f t="shared" si="0"/>
        <v>622</v>
      </c>
      <c r="F50" s="12">
        <v>1150</v>
      </c>
      <c r="G50" s="7">
        <v>1</v>
      </c>
      <c r="H50" s="13">
        <f t="shared" si="48"/>
        <v>72</v>
      </c>
      <c r="I50" s="13">
        <f t="shared" si="49"/>
        <v>72</v>
      </c>
      <c r="J50" s="13">
        <f t="shared" si="42"/>
        <v>0</v>
      </c>
      <c r="K50" s="13"/>
    </row>
    <row r="51" spans="1:12">
      <c r="A51" s="7" t="s">
        <v>115</v>
      </c>
      <c r="B51" s="15">
        <v>608006</v>
      </c>
      <c r="C51" s="13">
        <v>9</v>
      </c>
      <c r="D51" s="13">
        <v>415</v>
      </c>
      <c r="E51" s="13">
        <f t="shared" si="0"/>
        <v>485</v>
      </c>
      <c r="F51" s="12">
        <v>1150</v>
      </c>
      <c r="G51" s="7">
        <v>1</v>
      </c>
      <c r="H51" s="13">
        <f t="shared" si="48"/>
        <v>56</v>
      </c>
      <c r="I51" s="13">
        <f t="shared" si="49"/>
        <v>56</v>
      </c>
      <c r="J51" s="13">
        <f t="shared" si="42"/>
        <v>0</v>
      </c>
      <c r="K51" s="13"/>
    </row>
    <row r="52" spans="1:12">
      <c r="A52" s="14" t="s">
        <v>116</v>
      </c>
      <c r="B52" s="16"/>
      <c r="C52" s="9">
        <f>SUM(C53)</f>
        <v>53</v>
      </c>
      <c r="D52" s="9">
        <f>SUM(D53)</f>
        <v>1628</v>
      </c>
      <c r="E52" s="9">
        <f>SUM(E53)</f>
        <v>3672</v>
      </c>
      <c r="F52" s="10">
        <v>1150</v>
      </c>
      <c r="G52" s="8">
        <v>1</v>
      </c>
      <c r="H52" s="9">
        <f t="shared" ref="H52:J52" si="50">SUM(H53)</f>
        <v>422</v>
      </c>
      <c r="I52" s="9">
        <f t="shared" si="50"/>
        <v>422</v>
      </c>
      <c r="J52" s="9">
        <f t="shared" si="50"/>
        <v>0</v>
      </c>
      <c r="K52" s="9"/>
      <c r="L52">
        <v>1</v>
      </c>
    </row>
    <row r="53" spans="1:12">
      <c r="A53" s="7" t="s">
        <v>116</v>
      </c>
      <c r="B53" s="15">
        <v>608007</v>
      </c>
      <c r="C53" s="13">
        <v>53</v>
      </c>
      <c r="D53" s="13">
        <v>1628</v>
      </c>
      <c r="E53" s="13">
        <f t="shared" si="0"/>
        <v>3672</v>
      </c>
      <c r="F53" s="12">
        <v>1150</v>
      </c>
      <c r="G53" s="7">
        <v>1</v>
      </c>
      <c r="H53" s="13">
        <f t="shared" ref="H53" si="51">ROUND(F53*E53/10000,0)</f>
        <v>422</v>
      </c>
      <c r="I53" s="13">
        <f t="shared" ref="I53" si="52">ROUND(F53*E53*G53/10000,0)</f>
        <v>422</v>
      </c>
      <c r="J53" s="13">
        <f t="shared" ref="J53" si="53">H53-I53</f>
        <v>0</v>
      </c>
      <c r="K53" s="13"/>
    </row>
    <row r="54" spans="1:12">
      <c r="A54" s="14" t="s">
        <v>117</v>
      </c>
      <c r="B54" s="14"/>
      <c r="C54" s="9">
        <f>SUM(C55)</f>
        <v>93</v>
      </c>
      <c r="D54" s="9">
        <f>SUM(D55)</f>
        <v>3242</v>
      </c>
      <c r="E54" s="9">
        <f>SUM(E55)</f>
        <v>6058</v>
      </c>
      <c r="F54" s="10">
        <v>1150</v>
      </c>
      <c r="G54" s="8">
        <v>1</v>
      </c>
      <c r="H54" s="9">
        <f t="shared" ref="H54:J54" si="54">SUM(H55)</f>
        <v>697</v>
      </c>
      <c r="I54" s="9">
        <f t="shared" si="54"/>
        <v>697</v>
      </c>
      <c r="J54" s="9">
        <f t="shared" si="54"/>
        <v>0</v>
      </c>
      <c r="K54" s="9"/>
      <c r="L54">
        <v>1</v>
      </c>
    </row>
    <row r="55" spans="1:12">
      <c r="A55" s="7" t="s">
        <v>117</v>
      </c>
      <c r="B55" s="15">
        <v>608003</v>
      </c>
      <c r="C55" s="13">
        <v>93</v>
      </c>
      <c r="D55" s="13">
        <v>3242</v>
      </c>
      <c r="E55" s="13">
        <f t="shared" si="0"/>
        <v>6058</v>
      </c>
      <c r="F55" s="12">
        <v>1150</v>
      </c>
      <c r="G55" s="7">
        <v>1</v>
      </c>
      <c r="H55" s="13">
        <f t="shared" ref="H55" si="55">ROUND(F55*E55/10000,0)</f>
        <v>697</v>
      </c>
      <c r="I55" s="13">
        <f t="shared" ref="I55" si="56">ROUND(F55*E55*G55/10000,0)</f>
        <v>697</v>
      </c>
      <c r="J55" s="13">
        <f t="shared" si="42"/>
        <v>0</v>
      </c>
      <c r="K55" s="13"/>
    </row>
    <row r="56" spans="1:12">
      <c r="A56" s="14" t="s">
        <v>118</v>
      </c>
      <c r="B56" s="14"/>
      <c r="C56" s="9">
        <f>SUM(C57)</f>
        <v>98</v>
      </c>
      <c r="D56" s="9">
        <f>SUM(D57)</f>
        <v>3491</v>
      </c>
      <c r="E56" s="9">
        <f>SUM(E57)</f>
        <v>6309</v>
      </c>
      <c r="F56" s="10">
        <v>1150</v>
      </c>
      <c r="G56" s="8">
        <v>1</v>
      </c>
      <c r="H56" s="9">
        <f t="shared" ref="H56:J56" si="57">SUM(H57)</f>
        <v>726</v>
      </c>
      <c r="I56" s="9">
        <f t="shared" si="57"/>
        <v>726</v>
      </c>
      <c r="J56" s="9">
        <f t="shared" si="57"/>
        <v>0</v>
      </c>
      <c r="K56" s="9"/>
      <c r="L56">
        <v>1</v>
      </c>
    </row>
    <row r="57" spans="1:12">
      <c r="A57" s="7" t="s">
        <v>118</v>
      </c>
      <c r="B57" s="15">
        <v>608008</v>
      </c>
      <c r="C57" s="13">
        <v>98</v>
      </c>
      <c r="D57" s="13">
        <v>3491</v>
      </c>
      <c r="E57" s="13">
        <f t="shared" si="0"/>
        <v>6309</v>
      </c>
      <c r="F57" s="12">
        <v>1150</v>
      </c>
      <c r="G57" s="7">
        <v>1</v>
      </c>
      <c r="H57" s="13">
        <f t="shared" ref="H57" si="58">ROUND(F57*E57/10000,0)</f>
        <v>726</v>
      </c>
      <c r="I57" s="13">
        <f t="shared" ref="I57" si="59">ROUND(F57*E57*G57/10000,0)</f>
        <v>726</v>
      </c>
      <c r="J57" s="13">
        <f t="shared" ref="J57" si="60">H57-I57</f>
        <v>0</v>
      </c>
      <c r="K57" s="13"/>
    </row>
    <row r="58" spans="1:12">
      <c r="A58" s="14" t="s">
        <v>119</v>
      </c>
      <c r="B58" s="14"/>
      <c r="C58" s="9">
        <f>SUM(C59)</f>
        <v>208</v>
      </c>
      <c r="D58" s="9">
        <f>SUM(D59)</f>
        <v>8418</v>
      </c>
      <c r="E58" s="9">
        <f>SUM(E59)</f>
        <v>12382</v>
      </c>
      <c r="F58" s="10">
        <v>1150</v>
      </c>
      <c r="G58" s="8">
        <v>1</v>
      </c>
      <c r="H58" s="9">
        <f t="shared" ref="H58:J58" si="61">SUM(H59)</f>
        <v>1424</v>
      </c>
      <c r="I58" s="9">
        <f t="shared" si="61"/>
        <v>1424</v>
      </c>
      <c r="J58" s="9">
        <f t="shared" si="61"/>
        <v>0</v>
      </c>
      <c r="K58" s="9"/>
      <c r="L58">
        <v>1</v>
      </c>
    </row>
    <row r="59" spans="1:12">
      <c r="A59" s="7" t="s">
        <v>119</v>
      </c>
      <c r="B59" s="15">
        <v>608009</v>
      </c>
      <c r="C59" s="13">
        <v>208</v>
      </c>
      <c r="D59" s="13">
        <v>8418</v>
      </c>
      <c r="E59" s="13">
        <f t="shared" si="0"/>
        <v>12382</v>
      </c>
      <c r="F59" s="12">
        <v>1150</v>
      </c>
      <c r="G59" s="7">
        <v>1</v>
      </c>
      <c r="H59" s="13">
        <f t="shared" ref="H59" si="62">ROUND(F59*E59/10000,0)</f>
        <v>1424</v>
      </c>
      <c r="I59" s="13">
        <f t="shared" ref="I59" si="63">ROUND(F59*E59*G59/10000,0)</f>
        <v>1424</v>
      </c>
      <c r="J59" s="13">
        <f t="shared" si="42"/>
        <v>0</v>
      </c>
      <c r="K59" s="13"/>
    </row>
    <row r="60" spans="1:12">
      <c r="A60" s="14" t="s">
        <v>120</v>
      </c>
      <c r="B60" s="14"/>
      <c r="C60" s="9">
        <f>SUM(C61:C64)</f>
        <v>235</v>
      </c>
      <c r="D60" s="9">
        <f>SUM(D61:D64)</f>
        <v>9132</v>
      </c>
      <c r="E60" s="9">
        <f>SUM(E61:E64)</f>
        <v>14368</v>
      </c>
      <c r="F60" s="10">
        <v>1150</v>
      </c>
      <c r="G60" s="8" t="s">
        <v>44</v>
      </c>
      <c r="H60" s="9">
        <f t="shared" ref="H60:J60" si="64">SUM(H61:H64)</f>
        <v>1652</v>
      </c>
      <c r="I60" s="9">
        <f t="shared" si="64"/>
        <v>1369</v>
      </c>
      <c r="J60" s="9">
        <f t="shared" si="64"/>
        <v>283</v>
      </c>
      <c r="K60" s="9"/>
      <c r="L60">
        <v>1</v>
      </c>
    </row>
    <row r="61" spans="1:12">
      <c r="A61" s="7" t="s">
        <v>122</v>
      </c>
      <c r="B61" s="15">
        <v>609002</v>
      </c>
      <c r="C61" s="13">
        <v>54</v>
      </c>
      <c r="D61" s="13">
        <v>1848</v>
      </c>
      <c r="E61" s="13">
        <f t="shared" si="0"/>
        <v>3552</v>
      </c>
      <c r="F61" s="12">
        <v>1150</v>
      </c>
      <c r="G61" s="7">
        <v>0.6</v>
      </c>
      <c r="H61" s="13">
        <f t="shared" ref="H61:H64" si="65">ROUND(F61*E61/10000,0)</f>
        <v>408</v>
      </c>
      <c r="I61" s="13">
        <f t="shared" ref="I61:I64" si="66">ROUND(F61*E61*G61/10000,0)</f>
        <v>245</v>
      </c>
      <c r="J61" s="13">
        <f t="shared" ref="J61:J64" si="67">H61-I61</f>
        <v>163</v>
      </c>
      <c r="K61" s="13" t="s">
        <v>123</v>
      </c>
    </row>
    <row r="62" spans="1:12">
      <c r="A62" s="7" t="s">
        <v>124</v>
      </c>
      <c r="B62" s="15">
        <v>609003</v>
      </c>
      <c r="C62" s="13">
        <v>18</v>
      </c>
      <c r="D62" s="13">
        <v>767</v>
      </c>
      <c r="E62" s="13">
        <f t="shared" si="0"/>
        <v>1033</v>
      </c>
      <c r="F62" s="12">
        <v>1150</v>
      </c>
      <c r="G62" s="7">
        <v>0.8</v>
      </c>
      <c r="H62" s="13">
        <f t="shared" si="65"/>
        <v>119</v>
      </c>
      <c r="I62" s="13">
        <f t="shared" si="66"/>
        <v>95</v>
      </c>
      <c r="J62" s="13">
        <f t="shared" si="67"/>
        <v>24</v>
      </c>
      <c r="K62" s="13" t="s">
        <v>125</v>
      </c>
    </row>
    <row r="63" spans="1:12">
      <c r="A63" s="7" t="s">
        <v>126</v>
      </c>
      <c r="B63" s="15">
        <v>609004</v>
      </c>
      <c r="C63" s="13">
        <v>99</v>
      </c>
      <c r="D63" s="13">
        <v>4279</v>
      </c>
      <c r="E63" s="13">
        <f t="shared" si="0"/>
        <v>5621</v>
      </c>
      <c r="F63" s="12">
        <v>1150</v>
      </c>
      <c r="G63" s="7">
        <v>1</v>
      </c>
      <c r="H63" s="13">
        <f t="shared" si="65"/>
        <v>646</v>
      </c>
      <c r="I63" s="13">
        <f t="shared" si="66"/>
        <v>646</v>
      </c>
      <c r="J63" s="13">
        <f t="shared" si="67"/>
        <v>0</v>
      </c>
      <c r="K63" s="13" t="s">
        <v>80</v>
      </c>
    </row>
    <row r="64" spans="1:12">
      <c r="A64" s="7" t="s">
        <v>127</v>
      </c>
      <c r="B64" s="15">
        <v>609006</v>
      </c>
      <c r="C64" s="13">
        <v>64</v>
      </c>
      <c r="D64" s="13">
        <v>2238</v>
      </c>
      <c r="E64" s="13">
        <f t="shared" si="0"/>
        <v>4162</v>
      </c>
      <c r="F64" s="12">
        <v>1150</v>
      </c>
      <c r="G64" s="7">
        <v>0.8</v>
      </c>
      <c r="H64" s="13">
        <f t="shared" si="65"/>
        <v>479</v>
      </c>
      <c r="I64" s="13">
        <f t="shared" si="66"/>
        <v>383</v>
      </c>
      <c r="J64" s="13">
        <f t="shared" si="67"/>
        <v>96</v>
      </c>
      <c r="K64" s="13"/>
    </row>
    <row r="65" spans="1:12">
      <c r="A65" s="14" t="s">
        <v>128</v>
      </c>
      <c r="B65" s="14"/>
      <c r="C65" s="9">
        <f>SUM(C66)</f>
        <v>43</v>
      </c>
      <c r="D65" s="9">
        <f>SUM(D66)</f>
        <v>2131</v>
      </c>
      <c r="E65" s="9">
        <f>SUM(E66)</f>
        <v>2169</v>
      </c>
      <c r="F65" s="10">
        <v>1150</v>
      </c>
      <c r="G65" s="8">
        <v>0.8</v>
      </c>
      <c r="H65" s="9">
        <f t="shared" ref="H65:J65" si="68">SUM(H66)</f>
        <v>249</v>
      </c>
      <c r="I65" s="9">
        <f t="shared" si="68"/>
        <v>200</v>
      </c>
      <c r="J65" s="9">
        <f t="shared" si="68"/>
        <v>49</v>
      </c>
      <c r="K65" s="9"/>
      <c r="L65">
        <v>1</v>
      </c>
    </row>
    <row r="66" spans="1:12">
      <c r="A66" s="7" t="s">
        <v>128</v>
      </c>
      <c r="B66" s="15">
        <v>609005</v>
      </c>
      <c r="C66" s="13">
        <v>43</v>
      </c>
      <c r="D66" s="13">
        <v>2131</v>
      </c>
      <c r="E66" s="13">
        <f t="shared" si="0"/>
        <v>2169</v>
      </c>
      <c r="F66" s="12">
        <v>1150</v>
      </c>
      <c r="G66" s="7">
        <v>0.8</v>
      </c>
      <c r="H66" s="13">
        <f t="shared" ref="H66" si="69">ROUND(F66*E66/10000,0)</f>
        <v>249</v>
      </c>
      <c r="I66" s="13">
        <f t="shared" ref="I66" si="70">ROUND(F66*E66*G66/10000,0)</f>
        <v>200</v>
      </c>
      <c r="J66" s="13">
        <f t="shared" si="42"/>
        <v>49</v>
      </c>
      <c r="K66" s="13"/>
    </row>
    <row r="67" spans="1:12">
      <c r="A67" s="14" t="s">
        <v>129</v>
      </c>
      <c r="B67" s="14"/>
      <c r="C67" s="9">
        <f>SUM(C68:C68)</f>
        <v>27</v>
      </c>
      <c r="D67" s="9">
        <f>SUM(D68:D68)</f>
        <v>778</v>
      </c>
      <c r="E67" s="9">
        <f>SUM(E68:E68)</f>
        <v>1922</v>
      </c>
      <c r="F67" s="10">
        <v>1150</v>
      </c>
      <c r="G67" s="8" t="s">
        <v>44</v>
      </c>
      <c r="H67" s="9">
        <f t="shared" ref="H67:J67" si="71">SUM(H68:H68)</f>
        <v>221</v>
      </c>
      <c r="I67" s="9">
        <f t="shared" si="71"/>
        <v>221</v>
      </c>
      <c r="J67" s="9">
        <f t="shared" si="71"/>
        <v>0</v>
      </c>
      <c r="K67" s="9"/>
      <c r="L67">
        <v>1</v>
      </c>
    </row>
    <row r="68" spans="1:12">
      <c r="A68" s="7" t="s">
        <v>472</v>
      </c>
      <c r="B68" s="15">
        <v>610002</v>
      </c>
      <c r="C68" s="13">
        <v>27</v>
      </c>
      <c r="D68" s="13">
        <v>778</v>
      </c>
      <c r="E68" s="13">
        <f t="shared" si="0"/>
        <v>1922</v>
      </c>
      <c r="F68" s="12">
        <v>1150</v>
      </c>
      <c r="G68" s="7">
        <v>1</v>
      </c>
      <c r="H68" s="13">
        <f t="shared" ref="H68" si="72">ROUND(F68*E68/10000,0)</f>
        <v>221</v>
      </c>
      <c r="I68" s="13">
        <f t="shared" ref="I68" si="73">ROUND(F68*E68*G68/10000,0)</f>
        <v>221</v>
      </c>
      <c r="J68" s="13">
        <f t="shared" ref="J68" si="74">H68-I68</f>
        <v>0</v>
      </c>
      <c r="K68" s="13" t="s">
        <v>132</v>
      </c>
    </row>
    <row r="69" spans="1:12">
      <c r="A69" s="14" t="s">
        <v>133</v>
      </c>
      <c r="B69" s="16"/>
      <c r="C69" s="9">
        <f>SUM(C70)</f>
        <v>78</v>
      </c>
      <c r="D69" s="9">
        <f>SUM(D70)</f>
        <v>3280</v>
      </c>
      <c r="E69" s="9">
        <f>SUM(E70)</f>
        <v>4520</v>
      </c>
      <c r="F69" s="10">
        <v>1150</v>
      </c>
      <c r="G69" s="8">
        <v>1</v>
      </c>
      <c r="H69" s="9">
        <f t="shared" ref="H69:J69" si="75">SUM(H70)</f>
        <v>520</v>
      </c>
      <c r="I69" s="9">
        <f t="shared" si="75"/>
        <v>520</v>
      </c>
      <c r="J69" s="9">
        <f t="shared" si="75"/>
        <v>0</v>
      </c>
      <c r="K69" s="9"/>
      <c r="L69">
        <v>1</v>
      </c>
    </row>
    <row r="70" spans="1:12">
      <c r="A70" s="7" t="s">
        <v>133</v>
      </c>
      <c r="B70" s="15">
        <v>610004</v>
      </c>
      <c r="C70" s="13">
        <v>78</v>
      </c>
      <c r="D70" s="13">
        <v>3280</v>
      </c>
      <c r="E70" s="13">
        <f t="shared" si="0"/>
        <v>4520</v>
      </c>
      <c r="F70" s="12">
        <v>1150</v>
      </c>
      <c r="G70" s="7">
        <v>1</v>
      </c>
      <c r="H70" s="13">
        <f t="shared" ref="H70" si="76">ROUND(F70*E70/10000,0)</f>
        <v>520</v>
      </c>
      <c r="I70" s="13">
        <f t="shared" ref="I70" si="77">ROUND(F70*E70*G70/10000,0)</f>
        <v>520</v>
      </c>
      <c r="J70" s="13">
        <f t="shared" si="42"/>
        <v>0</v>
      </c>
      <c r="K70" s="13" t="s">
        <v>134</v>
      </c>
    </row>
    <row r="71" spans="1:12">
      <c r="A71" s="14" t="s">
        <v>135</v>
      </c>
      <c r="B71" s="16"/>
      <c r="C71" s="9">
        <f>SUM(C72)</f>
        <v>108</v>
      </c>
      <c r="D71" s="9">
        <f>SUM(D72)</f>
        <v>6032</v>
      </c>
      <c r="E71" s="9">
        <f>SUM(E72)</f>
        <v>4768</v>
      </c>
      <c r="F71" s="10">
        <v>1150</v>
      </c>
      <c r="G71" s="8">
        <v>1</v>
      </c>
      <c r="H71" s="9">
        <f t="shared" ref="H71:J71" si="78">SUM(H72)</f>
        <v>548</v>
      </c>
      <c r="I71" s="9">
        <f t="shared" si="78"/>
        <v>548</v>
      </c>
      <c r="J71" s="9">
        <f t="shared" si="78"/>
        <v>0</v>
      </c>
      <c r="K71" s="9"/>
      <c r="L71">
        <v>1</v>
      </c>
    </row>
    <row r="72" spans="1:12">
      <c r="A72" s="7" t="s">
        <v>135</v>
      </c>
      <c r="B72" s="15">
        <v>610003</v>
      </c>
      <c r="C72" s="13">
        <v>108</v>
      </c>
      <c r="D72" s="13">
        <v>6032</v>
      </c>
      <c r="E72" s="13">
        <f t="shared" ref="E72:E123" si="79">C72*100-D72</f>
        <v>4768</v>
      </c>
      <c r="F72" s="12">
        <v>1150</v>
      </c>
      <c r="G72" s="7">
        <v>1</v>
      </c>
      <c r="H72" s="13">
        <f t="shared" ref="H72" si="80">ROUND(F72*E72/10000,0)</f>
        <v>548</v>
      </c>
      <c r="I72" s="13">
        <f t="shared" ref="I72" si="81">ROUND(F72*E72*G72/10000,0)</f>
        <v>548</v>
      </c>
      <c r="J72" s="13">
        <f t="shared" ref="J72" si="82">H72-I72</f>
        <v>0</v>
      </c>
      <c r="K72" s="13" t="s">
        <v>136</v>
      </c>
    </row>
    <row r="73" spans="1:12">
      <c r="A73" s="14" t="s">
        <v>137</v>
      </c>
      <c r="B73" s="14"/>
      <c r="C73" s="9">
        <f>SUM(C74)</f>
        <v>25</v>
      </c>
      <c r="D73" s="9">
        <f>SUM(D74)</f>
        <v>1650</v>
      </c>
      <c r="E73" s="9">
        <f>SUM(E74)</f>
        <v>850</v>
      </c>
      <c r="F73" s="10">
        <v>1150</v>
      </c>
      <c r="G73" s="8">
        <v>1</v>
      </c>
      <c r="H73" s="9">
        <f t="shared" ref="H73:J73" si="83">SUM(H74)</f>
        <v>98</v>
      </c>
      <c r="I73" s="9">
        <f t="shared" si="83"/>
        <v>98</v>
      </c>
      <c r="J73" s="9">
        <f t="shared" si="83"/>
        <v>0</v>
      </c>
      <c r="K73" s="9"/>
      <c r="L73">
        <v>1</v>
      </c>
    </row>
    <row r="74" spans="1:12">
      <c r="A74" s="7" t="s">
        <v>137</v>
      </c>
      <c r="B74" s="15">
        <v>610005</v>
      </c>
      <c r="C74" s="13">
        <v>25</v>
      </c>
      <c r="D74" s="13">
        <v>1650</v>
      </c>
      <c r="E74" s="13">
        <f t="shared" si="79"/>
        <v>850</v>
      </c>
      <c r="F74" s="12">
        <v>1150</v>
      </c>
      <c r="G74" s="7">
        <v>1</v>
      </c>
      <c r="H74" s="13">
        <f t="shared" ref="H74" si="84">ROUND(F74*E74/10000,0)</f>
        <v>98</v>
      </c>
      <c r="I74" s="13">
        <f t="shared" ref="I74" si="85">ROUND(F74*E74*G74/10000,0)</f>
        <v>98</v>
      </c>
      <c r="J74" s="13">
        <f t="shared" si="42"/>
        <v>0</v>
      </c>
      <c r="K74" s="13"/>
    </row>
    <row r="75" spans="1:12">
      <c r="A75" s="14" t="s">
        <v>138</v>
      </c>
      <c r="B75" s="14"/>
      <c r="C75" s="9">
        <f>SUM(C76)</f>
        <v>1</v>
      </c>
      <c r="D75" s="9">
        <f>SUM(D76)</f>
        <v>66</v>
      </c>
      <c r="E75" s="9">
        <f>SUM(E76)</f>
        <v>34</v>
      </c>
      <c r="F75" s="10">
        <v>1150</v>
      </c>
      <c r="G75" s="8">
        <v>0.5</v>
      </c>
      <c r="H75" s="9">
        <f t="shared" ref="H75:J75" si="86">SUM(H76)</f>
        <v>4</v>
      </c>
      <c r="I75" s="9">
        <f t="shared" si="86"/>
        <v>2</v>
      </c>
      <c r="J75" s="9">
        <f t="shared" si="86"/>
        <v>2</v>
      </c>
      <c r="K75" s="9"/>
      <c r="L75">
        <v>1</v>
      </c>
    </row>
    <row r="76" spans="1:12">
      <c r="A76" s="7" t="s">
        <v>138</v>
      </c>
      <c r="B76" s="20">
        <v>611001</v>
      </c>
      <c r="C76" s="13">
        <v>1</v>
      </c>
      <c r="D76" s="13">
        <v>66</v>
      </c>
      <c r="E76" s="13">
        <f t="shared" si="79"/>
        <v>34</v>
      </c>
      <c r="F76" s="12">
        <v>1150</v>
      </c>
      <c r="G76" s="7">
        <v>0.5</v>
      </c>
      <c r="H76" s="13">
        <f t="shared" ref="H76" si="87">ROUND(F76*E76/10000,0)</f>
        <v>4</v>
      </c>
      <c r="I76" s="13">
        <f t="shared" ref="I76" si="88">ROUND(F76*E76*G76/10000,0)</f>
        <v>2</v>
      </c>
      <c r="J76" s="13">
        <f t="shared" ref="J76" si="89">H76-I76</f>
        <v>2</v>
      </c>
      <c r="K76" s="13"/>
    </row>
    <row r="77" spans="1:12">
      <c r="A77" s="14" t="s">
        <v>140</v>
      </c>
      <c r="B77" s="14"/>
      <c r="C77" s="9">
        <f>SUM(C78:C81)</f>
        <v>26</v>
      </c>
      <c r="D77" s="9">
        <f>SUM(D78:D81)</f>
        <v>1669</v>
      </c>
      <c r="E77" s="9">
        <f>SUM(E78:E81)</f>
        <v>931</v>
      </c>
      <c r="F77" s="10">
        <v>1150</v>
      </c>
      <c r="G77" s="8" t="s">
        <v>44</v>
      </c>
      <c r="H77" s="9">
        <f t="shared" ref="H77:J77" si="90">SUM(H78:H81)</f>
        <v>107</v>
      </c>
      <c r="I77" s="9">
        <f t="shared" si="90"/>
        <v>66</v>
      </c>
      <c r="J77" s="9">
        <f t="shared" si="90"/>
        <v>41</v>
      </c>
      <c r="K77" s="9"/>
      <c r="L77">
        <v>1</v>
      </c>
    </row>
    <row r="78" spans="1:12">
      <c r="A78" s="7" t="s">
        <v>142</v>
      </c>
      <c r="B78" s="15">
        <v>613002</v>
      </c>
      <c r="C78" s="13">
        <v>1</v>
      </c>
      <c r="D78" s="13">
        <v>6</v>
      </c>
      <c r="E78" s="13">
        <f t="shared" si="79"/>
        <v>94</v>
      </c>
      <c r="F78" s="12">
        <v>1150</v>
      </c>
      <c r="G78" s="7">
        <v>0.5</v>
      </c>
      <c r="H78" s="13">
        <f t="shared" ref="H78:H81" si="91">ROUND(F78*E78/10000,0)</f>
        <v>11</v>
      </c>
      <c r="I78" s="13">
        <f t="shared" ref="I78:I81" si="92">ROUND(F78*E78*G78/10000,0)</f>
        <v>5</v>
      </c>
      <c r="J78" s="13">
        <f t="shared" ref="J78:J81" si="93">H78-I78</f>
        <v>6</v>
      </c>
      <c r="K78" s="13"/>
    </row>
    <row r="79" spans="1:12">
      <c r="A79" s="7" t="s">
        <v>145</v>
      </c>
      <c r="B79" s="15">
        <v>613005</v>
      </c>
      <c r="C79" s="13">
        <v>10</v>
      </c>
      <c r="D79" s="13">
        <v>733</v>
      </c>
      <c r="E79" s="13">
        <f t="shared" si="79"/>
        <v>267</v>
      </c>
      <c r="F79" s="12">
        <v>1150</v>
      </c>
      <c r="G79" s="7">
        <v>0.6</v>
      </c>
      <c r="H79" s="13">
        <f t="shared" si="91"/>
        <v>31</v>
      </c>
      <c r="I79" s="13">
        <f t="shared" si="92"/>
        <v>18</v>
      </c>
      <c r="J79" s="13">
        <f t="shared" si="93"/>
        <v>13</v>
      </c>
      <c r="K79" s="13"/>
    </row>
    <row r="80" spans="1:12">
      <c r="A80" s="7" t="s">
        <v>146</v>
      </c>
      <c r="B80" s="15">
        <v>613006</v>
      </c>
      <c r="C80" s="13">
        <v>9</v>
      </c>
      <c r="D80" s="13">
        <v>490</v>
      </c>
      <c r="E80" s="13">
        <f t="shared" si="79"/>
        <v>410</v>
      </c>
      <c r="F80" s="12">
        <v>1150</v>
      </c>
      <c r="G80" s="7">
        <v>0.6</v>
      </c>
      <c r="H80" s="13">
        <f t="shared" si="91"/>
        <v>47</v>
      </c>
      <c r="I80" s="13">
        <f t="shared" si="92"/>
        <v>28</v>
      </c>
      <c r="J80" s="13">
        <f t="shared" si="93"/>
        <v>19</v>
      </c>
      <c r="K80" s="13"/>
    </row>
    <row r="81" spans="1:12">
      <c r="A81" s="7" t="s">
        <v>148</v>
      </c>
      <c r="B81" s="15">
        <v>613008</v>
      </c>
      <c r="C81" s="13">
        <v>6</v>
      </c>
      <c r="D81" s="13">
        <v>440</v>
      </c>
      <c r="E81" s="13">
        <f t="shared" si="79"/>
        <v>160</v>
      </c>
      <c r="F81" s="12">
        <v>1150</v>
      </c>
      <c r="G81" s="7">
        <v>0.8</v>
      </c>
      <c r="H81" s="13">
        <f t="shared" si="91"/>
        <v>18</v>
      </c>
      <c r="I81" s="13">
        <f t="shared" si="92"/>
        <v>15</v>
      </c>
      <c r="J81" s="13">
        <f t="shared" si="93"/>
        <v>3</v>
      </c>
      <c r="K81" s="13"/>
    </row>
    <row r="82" spans="1:12">
      <c r="A82" s="14" t="s">
        <v>149</v>
      </c>
      <c r="B82" s="14"/>
      <c r="C82" s="9">
        <f>SUM(C83:C86)</f>
        <v>243</v>
      </c>
      <c r="D82" s="9">
        <f>SUM(D83:D86)</f>
        <v>8215</v>
      </c>
      <c r="E82" s="9">
        <f>SUM(E83:E86)</f>
        <v>16085</v>
      </c>
      <c r="F82" s="10">
        <v>1150</v>
      </c>
      <c r="G82" s="8" t="s">
        <v>44</v>
      </c>
      <c r="H82" s="9">
        <f t="shared" ref="H82:J82" si="94">SUM(H83:H86)</f>
        <v>1850</v>
      </c>
      <c r="I82" s="9">
        <f t="shared" si="94"/>
        <v>1366</v>
      </c>
      <c r="J82" s="9">
        <f t="shared" si="94"/>
        <v>484</v>
      </c>
      <c r="K82" s="9"/>
      <c r="L82">
        <v>1</v>
      </c>
    </row>
    <row r="83" spans="1:12">
      <c r="A83" s="17" t="s">
        <v>150</v>
      </c>
      <c r="B83" s="15">
        <v>614001</v>
      </c>
      <c r="C83" s="13">
        <v>31</v>
      </c>
      <c r="D83" s="13">
        <v>1160</v>
      </c>
      <c r="E83" s="13">
        <f t="shared" si="79"/>
        <v>1940</v>
      </c>
      <c r="F83" s="12">
        <v>1150</v>
      </c>
      <c r="G83" s="7">
        <v>0.6</v>
      </c>
      <c r="H83" s="13">
        <f t="shared" ref="H83:H86" si="95">ROUND(F83*E83/10000,0)</f>
        <v>223</v>
      </c>
      <c r="I83" s="13">
        <f t="shared" ref="I83:I86" si="96">ROUND(F83*E83*G83/10000,0)</f>
        <v>134</v>
      </c>
      <c r="J83" s="13">
        <f t="shared" si="42"/>
        <v>89</v>
      </c>
      <c r="K83" s="13" t="s">
        <v>151</v>
      </c>
    </row>
    <row r="84" spans="1:12">
      <c r="A84" s="17" t="s">
        <v>152</v>
      </c>
      <c r="B84" s="15">
        <v>614002</v>
      </c>
      <c r="C84" s="13">
        <v>46</v>
      </c>
      <c r="D84" s="13">
        <v>1533</v>
      </c>
      <c r="E84" s="13">
        <f t="shared" si="79"/>
        <v>3067</v>
      </c>
      <c r="F84" s="12">
        <v>1150</v>
      </c>
      <c r="G84" s="7">
        <v>0.6</v>
      </c>
      <c r="H84" s="13">
        <f t="shared" si="95"/>
        <v>353</v>
      </c>
      <c r="I84" s="13">
        <f t="shared" si="96"/>
        <v>212</v>
      </c>
      <c r="J84" s="13">
        <f t="shared" si="42"/>
        <v>141</v>
      </c>
      <c r="K84" s="13"/>
    </row>
    <row r="85" spans="1:12">
      <c r="A85" s="7" t="s">
        <v>153</v>
      </c>
      <c r="B85" s="15">
        <v>614004</v>
      </c>
      <c r="C85" s="13">
        <v>74</v>
      </c>
      <c r="D85" s="13">
        <v>2111</v>
      </c>
      <c r="E85" s="13">
        <f t="shared" si="79"/>
        <v>5289</v>
      </c>
      <c r="F85" s="12">
        <v>1150</v>
      </c>
      <c r="G85" s="7">
        <v>0.8</v>
      </c>
      <c r="H85" s="13">
        <f t="shared" si="95"/>
        <v>608</v>
      </c>
      <c r="I85" s="13">
        <f t="shared" si="96"/>
        <v>487</v>
      </c>
      <c r="J85" s="13">
        <f t="shared" si="42"/>
        <v>121</v>
      </c>
      <c r="K85" s="13"/>
    </row>
    <row r="86" spans="1:12">
      <c r="A86" s="7" t="s">
        <v>154</v>
      </c>
      <c r="B86" s="15">
        <v>614005</v>
      </c>
      <c r="C86" s="13">
        <v>92</v>
      </c>
      <c r="D86" s="13">
        <v>3411</v>
      </c>
      <c r="E86" s="13">
        <f t="shared" si="79"/>
        <v>5789</v>
      </c>
      <c r="F86" s="12">
        <v>1150</v>
      </c>
      <c r="G86" s="7">
        <v>0.8</v>
      </c>
      <c r="H86" s="13">
        <f t="shared" si="95"/>
        <v>666</v>
      </c>
      <c r="I86" s="13">
        <f t="shared" si="96"/>
        <v>533</v>
      </c>
      <c r="J86" s="13">
        <f t="shared" si="42"/>
        <v>133</v>
      </c>
      <c r="K86" s="13"/>
    </row>
    <row r="87" spans="1:12">
      <c r="A87" s="14" t="s">
        <v>155</v>
      </c>
      <c r="B87" s="14"/>
      <c r="C87" s="9">
        <f>SUM(C88)</f>
        <v>197</v>
      </c>
      <c r="D87" s="9">
        <f>SUM(D88)</f>
        <v>9026</v>
      </c>
      <c r="E87" s="9">
        <f>SUM(E88)</f>
        <v>10674</v>
      </c>
      <c r="F87" s="10">
        <v>1150</v>
      </c>
      <c r="G87" s="8">
        <v>0.8</v>
      </c>
      <c r="H87" s="9">
        <f t="shared" ref="H87:J87" si="97">SUM(H88)</f>
        <v>1228</v>
      </c>
      <c r="I87" s="9">
        <f t="shared" si="97"/>
        <v>982</v>
      </c>
      <c r="J87" s="9">
        <f t="shared" si="97"/>
        <v>246</v>
      </c>
      <c r="K87" s="9"/>
      <c r="L87">
        <v>1</v>
      </c>
    </row>
    <row r="88" spans="1:12">
      <c r="A88" s="7" t="s">
        <v>155</v>
      </c>
      <c r="B88" s="15">
        <v>614003</v>
      </c>
      <c r="C88" s="13">
        <v>197</v>
      </c>
      <c r="D88" s="13">
        <v>9026</v>
      </c>
      <c r="E88" s="13">
        <f t="shared" si="79"/>
        <v>10674</v>
      </c>
      <c r="F88" s="12">
        <v>1150</v>
      </c>
      <c r="G88" s="7">
        <v>0.8</v>
      </c>
      <c r="H88" s="13">
        <f t="shared" ref="H88" si="98">ROUND(F88*E88/10000,0)</f>
        <v>1228</v>
      </c>
      <c r="I88" s="13">
        <f t="shared" ref="I88" si="99">ROUND(F88*E88*G88/10000,0)</f>
        <v>982</v>
      </c>
      <c r="J88" s="13">
        <f t="shared" ref="J88" si="100">H88-I88</f>
        <v>246</v>
      </c>
      <c r="K88" s="13"/>
    </row>
    <row r="89" spans="1:12">
      <c r="A89" s="14" t="s">
        <v>156</v>
      </c>
      <c r="B89" s="14"/>
      <c r="C89" s="9">
        <f>SUM(C90:C91)</f>
        <v>163</v>
      </c>
      <c r="D89" s="9">
        <f>SUM(D90:D91)</f>
        <v>8339</v>
      </c>
      <c r="E89" s="9">
        <f>SUM(E90:E91)</f>
        <v>7961</v>
      </c>
      <c r="F89" s="10">
        <v>1150</v>
      </c>
      <c r="G89" s="8" t="s">
        <v>44</v>
      </c>
      <c r="H89" s="9">
        <f>SUM(H90:H91)</f>
        <v>916</v>
      </c>
      <c r="I89" s="9">
        <f>SUM(I90:I91)</f>
        <v>732</v>
      </c>
      <c r="J89" s="9">
        <f>SUM(J90:J91)</f>
        <v>184</v>
      </c>
      <c r="K89" s="9"/>
      <c r="L89">
        <v>1</v>
      </c>
    </row>
    <row r="90" spans="1:12">
      <c r="A90" s="7" t="s">
        <v>163</v>
      </c>
      <c r="B90" s="15">
        <v>615008</v>
      </c>
      <c r="C90" s="13">
        <v>152</v>
      </c>
      <c r="D90" s="13">
        <v>7402</v>
      </c>
      <c r="E90" s="13">
        <f t="shared" si="79"/>
        <v>7798</v>
      </c>
      <c r="F90" s="12">
        <v>1150</v>
      </c>
      <c r="G90" s="7">
        <v>0.8</v>
      </c>
      <c r="H90" s="13">
        <f t="shared" ref="H90:H91" si="101">ROUND(F90*E90/10000,0)</f>
        <v>897</v>
      </c>
      <c r="I90" s="13">
        <f t="shared" ref="I90:I91" si="102">ROUND(F90*E90*G90/10000,0)</f>
        <v>717</v>
      </c>
      <c r="J90" s="13">
        <f t="shared" ref="J90:J91" si="103">H90-I90</f>
        <v>180</v>
      </c>
      <c r="K90" s="13"/>
    </row>
    <row r="91" spans="1:12">
      <c r="A91" s="7" t="s">
        <v>164</v>
      </c>
      <c r="B91" s="15">
        <v>615009</v>
      </c>
      <c r="C91" s="13">
        <v>11</v>
      </c>
      <c r="D91" s="13">
        <v>937</v>
      </c>
      <c r="E91" s="13">
        <f t="shared" si="79"/>
        <v>163</v>
      </c>
      <c r="F91" s="12">
        <v>1150</v>
      </c>
      <c r="G91" s="7">
        <v>0.8</v>
      </c>
      <c r="H91" s="13">
        <f t="shared" si="101"/>
        <v>19</v>
      </c>
      <c r="I91" s="13">
        <f t="shared" si="102"/>
        <v>15</v>
      </c>
      <c r="J91" s="13">
        <f t="shared" si="103"/>
        <v>4</v>
      </c>
      <c r="K91" s="13"/>
    </row>
    <row r="92" spans="1:12">
      <c r="A92" s="14" t="s">
        <v>165</v>
      </c>
      <c r="B92" s="16"/>
      <c r="C92" s="9">
        <f>SUM(C93)</f>
        <v>141</v>
      </c>
      <c r="D92" s="9">
        <f>SUM(D93)</f>
        <v>8836</v>
      </c>
      <c r="E92" s="9">
        <f>SUM(E93)</f>
        <v>5264</v>
      </c>
      <c r="F92" s="10">
        <v>1150</v>
      </c>
      <c r="G92" s="8">
        <v>0.8</v>
      </c>
      <c r="H92" s="9">
        <f t="shared" ref="H92:J92" si="104">SUM(H93)</f>
        <v>605</v>
      </c>
      <c r="I92" s="9">
        <f t="shared" si="104"/>
        <v>484</v>
      </c>
      <c r="J92" s="9">
        <f t="shared" si="104"/>
        <v>121</v>
      </c>
      <c r="K92" s="9"/>
      <c r="L92">
        <v>1</v>
      </c>
    </row>
    <row r="93" spans="1:12">
      <c r="A93" s="7" t="s">
        <v>165</v>
      </c>
      <c r="B93" s="15">
        <v>615006</v>
      </c>
      <c r="C93" s="13">
        <v>141</v>
      </c>
      <c r="D93" s="13">
        <v>8836</v>
      </c>
      <c r="E93" s="13">
        <f t="shared" si="79"/>
        <v>5264</v>
      </c>
      <c r="F93" s="12">
        <v>1150</v>
      </c>
      <c r="G93" s="7">
        <v>0.8</v>
      </c>
      <c r="H93" s="13">
        <f t="shared" ref="H93" si="105">ROUND(F93*E93/10000,0)</f>
        <v>605</v>
      </c>
      <c r="I93" s="13">
        <f t="shared" ref="I93" si="106">ROUND(F93*E93*G93/10000,0)</f>
        <v>484</v>
      </c>
      <c r="J93" s="13">
        <f t="shared" ref="J93:J144" si="107">H93-I93</f>
        <v>121</v>
      </c>
      <c r="K93" s="13"/>
    </row>
    <row r="94" spans="1:12">
      <c r="A94" s="14" t="s">
        <v>166</v>
      </c>
      <c r="B94" s="16"/>
      <c r="C94" s="9">
        <f>SUM(C95)</f>
        <v>102</v>
      </c>
      <c r="D94" s="9">
        <f>SUM(D95)</f>
        <v>6446</v>
      </c>
      <c r="E94" s="9">
        <f>SUM(E95)</f>
        <v>3754</v>
      </c>
      <c r="F94" s="10">
        <v>1150</v>
      </c>
      <c r="G94" s="8">
        <v>0.8</v>
      </c>
      <c r="H94" s="9">
        <f t="shared" ref="H94:J94" si="108">SUM(H95)</f>
        <v>432</v>
      </c>
      <c r="I94" s="9">
        <f t="shared" si="108"/>
        <v>345</v>
      </c>
      <c r="J94" s="9">
        <f t="shared" si="108"/>
        <v>87</v>
      </c>
      <c r="K94" s="9"/>
      <c r="L94">
        <v>1</v>
      </c>
    </row>
    <row r="95" spans="1:12">
      <c r="A95" s="7" t="s">
        <v>166</v>
      </c>
      <c r="B95" s="15">
        <v>615007</v>
      </c>
      <c r="C95" s="13">
        <v>102</v>
      </c>
      <c r="D95" s="13">
        <v>6446</v>
      </c>
      <c r="E95" s="13">
        <f t="shared" si="79"/>
        <v>3754</v>
      </c>
      <c r="F95" s="12">
        <v>1150</v>
      </c>
      <c r="G95" s="7">
        <v>0.8</v>
      </c>
      <c r="H95" s="13">
        <f t="shared" ref="H95" si="109">ROUND(F95*E95/10000,0)</f>
        <v>432</v>
      </c>
      <c r="I95" s="13">
        <f t="shared" ref="I95" si="110">ROUND(F95*E95*G95/10000,0)</f>
        <v>345</v>
      </c>
      <c r="J95" s="13">
        <f t="shared" ref="J95" si="111">H95-I95</f>
        <v>87</v>
      </c>
      <c r="K95" s="13"/>
    </row>
    <row r="96" spans="1:12">
      <c r="A96" s="14" t="s">
        <v>167</v>
      </c>
      <c r="B96" s="14"/>
      <c r="C96" s="9">
        <f>SUM(C97)</f>
        <v>1</v>
      </c>
      <c r="D96" s="9">
        <f>SUM(D97)</f>
        <v>69</v>
      </c>
      <c r="E96" s="9">
        <f>SUM(E97)</f>
        <v>31</v>
      </c>
      <c r="F96" s="10">
        <v>1150</v>
      </c>
      <c r="G96" s="8">
        <v>0.8</v>
      </c>
      <c r="H96" s="9">
        <f t="shared" ref="H96:J96" si="112">SUM(H97)</f>
        <v>4</v>
      </c>
      <c r="I96" s="9">
        <f t="shared" si="112"/>
        <v>3</v>
      </c>
      <c r="J96" s="9">
        <f t="shared" si="112"/>
        <v>1</v>
      </c>
      <c r="K96" s="9"/>
      <c r="L96">
        <v>1</v>
      </c>
    </row>
    <row r="97" spans="1:12">
      <c r="A97" s="7" t="s">
        <v>167</v>
      </c>
      <c r="B97" s="15">
        <v>615010</v>
      </c>
      <c r="C97" s="13">
        <v>1</v>
      </c>
      <c r="D97" s="13">
        <v>69</v>
      </c>
      <c r="E97" s="13">
        <f t="shared" si="79"/>
        <v>31</v>
      </c>
      <c r="F97" s="12">
        <v>1150</v>
      </c>
      <c r="G97" s="7">
        <v>0.8</v>
      </c>
      <c r="H97" s="13">
        <f t="shared" ref="H97" si="113">ROUND(F97*E97/10000,0)</f>
        <v>4</v>
      </c>
      <c r="I97" s="13">
        <f t="shared" ref="I97" si="114">ROUND(F97*E97*G97/10000,0)</f>
        <v>3</v>
      </c>
      <c r="J97" s="13">
        <f t="shared" si="107"/>
        <v>1</v>
      </c>
      <c r="K97" s="13"/>
    </row>
    <row r="98" spans="1:12">
      <c r="A98" s="21" t="s">
        <v>168</v>
      </c>
      <c r="B98" s="21"/>
      <c r="C98" s="9">
        <f>SUM(C99:C101)</f>
        <v>504</v>
      </c>
      <c r="D98" s="9">
        <f>SUM(D99:D101)</f>
        <v>26182</v>
      </c>
      <c r="E98" s="9">
        <f>SUM(E99:E101)</f>
        <v>24218</v>
      </c>
      <c r="F98" s="10">
        <v>1150</v>
      </c>
      <c r="G98" s="8" t="s">
        <v>44</v>
      </c>
      <c r="H98" s="9">
        <f t="shared" ref="H98:J98" si="115">SUM(H99:H101)</f>
        <v>2785</v>
      </c>
      <c r="I98" s="9">
        <f t="shared" si="115"/>
        <v>2127</v>
      </c>
      <c r="J98" s="9">
        <f t="shared" si="115"/>
        <v>658</v>
      </c>
      <c r="K98" s="9"/>
      <c r="L98">
        <v>1</v>
      </c>
    </row>
    <row r="99" spans="1:12">
      <c r="A99" s="7" t="s">
        <v>170</v>
      </c>
      <c r="B99" s="15">
        <v>616002</v>
      </c>
      <c r="C99" s="13">
        <v>84</v>
      </c>
      <c r="D99" s="13">
        <v>4017</v>
      </c>
      <c r="E99" s="13">
        <f t="shared" si="79"/>
        <v>4383</v>
      </c>
      <c r="F99" s="12">
        <v>1150</v>
      </c>
      <c r="G99" s="7">
        <v>0.6</v>
      </c>
      <c r="H99" s="13">
        <f t="shared" ref="H99:H101" si="116">ROUND(F99*E99/10000,0)</f>
        <v>504</v>
      </c>
      <c r="I99" s="13">
        <f t="shared" ref="I99:I101" si="117">ROUND(F99*E99*G99/10000,0)</f>
        <v>302</v>
      </c>
      <c r="J99" s="13">
        <f t="shared" ref="J99:J101" si="118">H99-I99</f>
        <v>202</v>
      </c>
      <c r="K99" s="13"/>
    </row>
    <row r="100" spans="1:12">
      <c r="A100" s="7" t="s">
        <v>171</v>
      </c>
      <c r="B100" s="15">
        <v>616004</v>
      </c>
      <c r="C100" s="13">
        <v>231</v>
      </c>
      <c r="D100" s="13">
        <v>11079</v>
      </c>
      <c r="E100" s="13">
        <f t="shared" si="79"/>
        <v>12021</v>
      </c>
      <c r="F100" s="12">
        <v>1150</v>
      </c>
      <c r="G100" s="7">
        <v>0.8</v>
      </c>
      <c r="H100" s="13">
        <f t="shared" si="116"/>
        <v>1382</v>
      </c>
      <c r="I100" s="13">
        <f t="shared" si="117"/>
        <v>1106</v>
      </c>
      <c r="J100" s="13">
        <f t="shared" si="118"/>
        <v>276</v>
      </c>
      <c r="K100" s="13"/>
    </row>
    <row r="101" spans="1:12">
      <c r="A101" s="7" t="s">
        <v>172</v>
      </c>
      <c r="B101" s="15">
        <v>616007</v>
      </c>
      <c r="C101" s="13">
        <v>189</v>
      </c>
      <c r="D101" s="13">
        <v>11086</v>
      </c>
      <c r="E101" s="13">
        <f t="shared" si="79"/>
        <v>7814</v>
      </c>
      <c r="F101" s="12">
        <v>1150</v>
      </c>
      <c r="G101" s="7">
        <v>0.8</v>
      </c>
      <c r="H101" s="13">
        <f t="shared" si="116"/>
        <v>899</v>
      </c>
      <c r="I101" s="13">
        <f t="shared" si="117"/>
        <v>719</v>
      </c>
      <c r="J101" s="13">
        <f t="shared" si="118"/>
        <v>180</v>
      </c>
      <c r="K101" s="13" t="s">
        <v>173</v>
      </c>
    </row>
    <row r="102" spans="1:12">
      <c r="A102" s="14" t="s">
        <v>174</v>
      </c>
      <c r="B102" s="16"/>
      <c r="C102" s="9">
        <f>SUM(C103)</f>
        <v>167</v>
      </c>
      <c r="D102" s="9">
        <f>SUM(D103)</f>
        <v>9313</v>
      </c>
      <c r="E102" s="9">
        <f>SUM(E103)</f>
        <v>7387</v>
      </c>
      <c r="F102" s="10">
        <v>1150</v>
      </c>
      <c r="G102" s="8">
        <v>0.8</v>
      </c>
      <c r="H102" s="9">
        <f t="shared" ref="H102:J102" si="119">SUM(H103)</f>
        <v>850</v>
      </c>
      <c r="I102" s="9">
        <f t="shared" si="119"/>
        <v>680</v>
      </c>
      <c r="J102" s="9">
        <f t="shared" si="119"/>
        <v>170</v>
      </c>
      <c r="K102" s="9"/>
      <c r="L102">
        <v>1</v>
      </c>
    </row>
    <row r="103" spans="1:12">
      <c r="A103" s="7" t="s">
        <v>174</v>
      </c>
      <c r="B103" s="15">
        <v>616006</v>
      </c>
      <c r="C103" s="13">
        <v>167</v>
      </c>
      <c r="D103" s="13">
        <v>9313</v>
      </c>
      <c r="E103" s="13">
        <f t="shared" si="79"/>
        <v>7387</v>
      </c>
      <c r="F103" s="12">
        <v>1150</v>
      </c>
      <c r="G103" s="7">
        <v>0.8</v>
      </c>
      <c r="H103" s="13">
        <f t="shared" ref="H103" si="120">ROUND(F103*E103/10000,0)</f>
        <v>850</v>
      </c>
      <c r="I103" s="13">
        <f t="shared" ref="I103" si="121">ROUND(F103*E103*G103/10000,0)</f>
        <v>680</v>
      </c>
      <c r="J103" s="13">
        <f t="shared" si="107"/>
        <v>170</v>
      </c>
      <c r="K103" s="13"/>
    </row>
    <row r="104" spans="1:12">
      <c r="A104" s="14" t="s">
        <v>175</v>
      </c>
      <c r="B104" s="14"/>
      <c r="C104" s="9">
        <f>SUM(C105)</f>
        <v>271</v>
      </c>
      <c r="D104" s="9">
        <f>SUM(D105)</f>
        <v>14794</v>
      </c>
      <c r="E104" s="9">
        <f>SUM(E105)</f>
        <v>12306</v>
      </c>
      <c r="F104" s="10">
        <v>1150</v>
      </c>
      <c r="G104" s="8">
        <v>0.8</v>
      </c>
      <c r="H104" s="9">
        <f t="shared" ref="H104:J104" si="122">SUM(H105)</f>
        <v>1415</v>
      </c>
      <c r="I104" s="9">
        <f t="shared" si="122"/>
        <v>1132</v>
      </c>
      <c r="J104" s="9">
        <f t="shared" si="122"/>
        <v>283</v>
      </c>
      <c r="K104" s="9"/>
      <c r="L104">
        <v>1</v>
      </c>
    </row>
    <row r="105" spans="1:12">
      <c r="A105" s="7" t="s">
        <v>175</v>
      </c>
      <c r="B105" s="15">
        <v>616005</v>
      </c>
      <c r="C105" s="13">
        <v>271</v>
      </c>
      <c r="D105" s="13">
        <v>14794</v>
      </c>
      <c r="E105" s="13">
        <f t="shared" si="79"/>
        <v>12306</v>
      </c>
      <c r="F105" s="12">
        <v>1150</v>
      </c>
      <c r="G105" s="7">
        <v>0.8</v>
      </c>
      <c r="H105" s="13">
        <f t="shared" ref="H105" si="123">ROUND(F105*E105/10000,0)</f>
        <v>1415</v>
      </c>
      <c r="I105" s="13">
        <f t="shared" ref="I105" si="124">ROUND(F105*E105*G105/10000,0)</f>
        <v>1132</v>
      </c>
      <c r="J105" s="13">
        <f t="shared" ref="J105" si="125">H105-I105</f>
        <v>283</v>
      </c>
      <c r="K105" s="13"/>
    </row>
    <row r="106" spans="1:12">
      <c r="A106" s="14" t="s">
        <v>176</v>
      </c>
      <c r="B106" s="14"/>
      <c r="C106" s="9">
        <f>SUM(C107:C109)</f>
        <v>48</v>
      </c>
      <c r="D106" s="9">
        <f>SUM(D107:D109)</f>
        <v>2123</v>
      </c>
      <c r="E106" s="9">
        <f>SUM(E107:E109)</f>
        <v>2677</v>
      </c>
      <c r="F106" s="10">
        <v>1150</v>
      </c>
      <c r="G106" s="8" t="s">
        <v>44</v>
      </c>
      <c r="H106" s="9">
        <f t="shared" ref="H106:J106" si="126">SUM(H107:H109)</f>
        <v>308</v>
      </c>
      <c r="I106" s="9">
        <f t="shared" si="126"/>
        <v>240</v>
      </c>
      <c r="J106" s="9">
        <f t="shared" si="126"/>
        <v>68</v>
      </c>
      <c r="K106" s="9"/>
      <c r="L106">
        <v>1</v>
      </c>
    </row>
    <row r="107" spans="1:12">
      <c r="A107" s="7" t="s">
        <v>179</v>
      </c>
      <c r="B107" s="15">
        <v>617003</v>
      </c>
      <c r="C107" s="13">
        <v>5</v>
      </c>
      <c r="D107" s="13">
        <v>212</v>
      </c>
      <c r="E107" s="13">
        <f t="shared" si="79"/>
        <v>288</v>
      </c>
      <c r="F107" s="12">
        <v>1150</v>
      </c>
      <c r="G107" s="7">
        <v>0.6</v>
      </c>
      <c r="H107" s="13">
        <f t="shared" ref="H107:H109" si="127">ROUND(F107*E107/10000,0)</f>
        <v>33</v>
      </c>
      <c r="I107" s="13">
        <f t="shared" ref="I107:I109" si="128">ROUND(F107*E107*G107/10000,0)</f>
        <v>20</v>
      </c>
      <c r="J107" s="13">
        <f t="shared" si="107"/>
        <v>13</v>
      </c>
      <c r="K107" s="13"/>
    </row>
    <row r="108" spans="1:12">
      <c r="A108" s="7" t="s">
        <v>180</v>
      </c>
      <c r="B108" s="15">
        <v>617004</v>
      </c>
      <c r="C108" s="13">
        <v>17</v>
      </c>
      <c r="D108" s="13">
        <v>465</v>
      </c>
      <c r="E108" s="13">
        <f t="shared" si="79"/>
        <v>1235</v>
      </c>
      <c r="F108" s="12">
        <v>1150</v>
      </c>
      <c r="G108" s="7">
        <v>0.8</v>
      </c>
      <c r="H108" s="13">
        <f t="shared" si="127"/>
        <v>142</v>
      </c>
      <c r="I108" s="13">
        <f t="shared" si="128"/>
        <v>114</v>
      </c>
      <c r="J108" s="13">
        <f t="shared" si="107"/>
        <v>28</v>
      </c>
      <c r="K108" s="13" t="s">
        <v>181</v>
      </c>
    </row>
    <row r="109" spans="1:12">
      <c r="A109" s="7" t="s">
        <v>182</v>
      </c>
      <c r="B109" s="15">
        <v>617005</v>
      </c>
      <c r="C109" s="13">
        <v>26</v>
      </c>
      <c r="D109" s="13">
        <v>1446</v>
      </c>
      <c r="E109" s="13">
        <f t="shared" si="79"/>
        <v>1154</v>
      </c>
      <c r="F109" s="12">
        <v>1150</v>
      </c>
      <c r="G109" s="7">
        <v>0.8</v>
      </c>
      <c r="H109" s="13">
        <f t="shared" si="127"/>
        <v>133</v>
      </c>
      <c r="I109" s="13">
        <f t="shared" si="128"/>
        <v>106</v>
      </c>
      <c r="J109" s="13">
        <f t="shared" si="107"/>
        <v>27</v>
      </c>
      <c r="K109" s="13"/>
    </row>
    <row r="110" spans="1:12">
      <c r="A110" s="14" t="s">
        <v>183</v>
      </c>
      <c r="B110" s="16"/>
      <c r="C110" s="9">
        <f>SUM(C111)</f>
        <v>30</v>
      </c>
      <c r="D110" s="9">
        <f>SUM(D111)</f>
        <v>1608</v>
      </c>
      <c r="E110" s="9">
        <f>SUM(E111)</f>
        <v>1392</v>
      </c>
      <c r="F110" s="10">
        <v>1150</v>
      </c>
      <c r="G110" s="8">
        <v>0.8</v>
      </c>
      <c r="H110" s="9">
        <f t="shared" ref="H110:J110" si="129">SUM(H111)</f>
        <v>160</v>
      </c>
      <c r="I110" s="9">
        <f t="shared" si="129"/>
        <v>128</v>
      </c>
      <c r="J110" s="9">
        <f t="shared" si="129"/>
        <v>32</v>
      </c>
      <c r="K110" s="9"/>
      <c r="L110">
        <v>1</v>
      </c>
    </row>
    <row r="111" spans="1:12">
      <c r="A111" s="7" t="s">
        <v>183</v>
      </c>
      <c r="B111" s="15">
        <v>617006</v>
      </c>
      <c r="C111" s="13">
        <v>30</v>
      </c>
      <c r="D111" s="13">
        <v>1608</v>
      </c>
      <c r="E111" s="13">
        <f t="shared" si="79"/>
        <v>1392</v>
      </c>
      <c r="F111" s="12">
        <v>1150</v>
      </c>
      <c r="G111" s="7">
        <v>0.8</v>
      </c>
      <c r="H111" s="13">
        <f t="shared" ref="H111" si="130">ROUND(F111*E111/10000,0)</f>
        <v>160</v>
      </c>
      <c r="I111" s="13">
        <f t="shared" ref="I111" si="131">ROUND(F111*E111*G111/10000,0)</f>
        <v>128</v>
      </c>
      <c r="J111" s="13">
        <f t="shared" ref="J111" si="132">H111-I111</f>
        <v>32</v>
      </c>
      <c r="K111" s="13"/>
    </row>
    <row r="112" spans="1:12">
      <c r="A112" s="14" t="s">
        <v>184</v>
      </c>
      <c r="B112" s="16"/>
      <c r="C112" s="9">
        <f>SUM(C113)</f>
        <v>106</v>
      </c>
      <c r="D112" s="9">
        <f>SUM(D113)</f>
        <v>5011</v>
      </c>
      <c r="E112" s="9">
        <f>SUM(E113)</f>
        <v>5589</v>
      </c>
      <c r="F112" s="10">
        <v>1150</v>
      </c>
      <c r="G112" s="8">
        <v>0.8</v>
      </c>
      <c r="H112" s="9">
        <f t="shared" ref="H112:J112" si="133">SUM(H113)</f>
        <v>643</v>
      </c>
      <c r="I112" s="9">
        <f t="shared" si="133"/>
        <v>514</v>
      </c>
      <c r="J112" s="9">
        <f t="shared" si="133"/>
        <v>129</v>
      </c>
      <c r="K112" s="9"/>
      <c r="L112">
        <v>1</v>
      </c>
    </row>
    <row r="113" spans="1:12">
      <c r="A113" s="7" t="s">
        <v>184</v>
      </c>
      <c r="B113" s="15">
        <v>617007</v>
      </c>
      <c r="C113" s="13">
        <v>106</v>
      </c>
      <c r="D113" s="13">
        <v>5011</v>
      </c>
      <c r="E113" s="13">
        <f t="shared" si="79"/>
        <v>5589</v>
      </c>
      <c r="F113" s="12">
        <v>1150</v>
      </c>
      <c r="G113" s="7">
        <v>0.8</v>
      </c>
      <c r="H113" s="13">
        <f t="shared" ref="H113" si="134">ROUND(F113*E113/10000,0)</f>
        <v>643</v>
      </c>
      <c r="I113" s="13">
        <f t="shared" ref="I113" si="135">ROUND(F113*E113*G113/10000,0)</f>
        <v>514</v>
      </c>
      <c r="J113" s="13">
        <f t="shared" si="107"/>
        <v>129</v>
      </c>
      <c r="K113" s="13"/>
    </row>
    <row r="114" spans="1:12">
      <c r="A114" s="14" t="s">
        <v>185</v>
      </c>
      <c r="B114" s="14"/>
      <c r="C114" s="9">
        <f>SUM(C115)</f>
        <v>101</v>
      </c>
      <c r="D114" s="9">
        <f>SUM(D115)</f>
        <v>5040</v>
      </c>
      <c r="E114" s="9">
        <f>SUM(E115)</f>
        <v>5060</v>
      </c>
      <c r="F114" s="10">
        <v>1150</v>
      </c>
      <c r="G114" s="8">
        <v>0.8</v>
      </c>
      <c r="H114" s="9">
        <f t="shared" ref="H114:J114" si="136">SUM(H115)</f>
        <v>582</v>
      </c>
      <c r="I114" s="9">
        <f t="shared" si="136"/>
        <v>466</v>
      </c>
      <c r="J114" s="9">
        <f t="shared" si="136"/>
        <v>116</v>
      </c>
      <c r="K114" s="9"/>
      <c r="L114">
        <v>1</v>
      </c>
    </row>
    <row r="115" spans="1:12">
      <c r="A115" s="7" t="s">
        <v>185</v>
      </c>
      <c r="B115" s="15">
        <v>617008</v>
      </c>
      <c r="C115" s="13">
        <v>101</v>
      </c>
      <c r="D115" s="13">
        <v>5040</v>
      </c>
      <c r="E115" s="13">
        <f t="shared" si="79"/>
        <v>5060</v>
      </c>
      <c r="F115" s="12">
        <v>1150</v>
      </c>
      <c r="G115" s="7">
        <v>0.8</v>
      </c>
      <c r="H115" s="13">
        <f t="shared" ref="H115" si="137">ROUND(F115*E115/10000,0)</f>
        <v>582</v>
      </c>
      <c r="I115" s="13">
        <f t="shared" ref="I115" si="138">ROUND(F115*E115*G115/10000,0)</f>
        <v>466</v>
      </c>
      <c r="J115" s="13">
        <f t="shared" ref="J115" si="139">H115-I115</f>
        <v>116</v>
      </c>
      <c r="K115" s="13"/>
    </row>
    <row r="116" spans="1:12">
      <c r="A116" s="14" t="s">
        <v>186</v>
      </c>
      <c r="B116" s="14"/>
      <c r="C116" s="9">
        <f>SUM(C117)</f>
        <v>117</v>
      </c>
      <c r="D116" s="9">
        <f>SUM(D117)</f>
        <v>6838</v>
      </c>
      <c r="E116" s="9">
        <f>SUM(E117)</f>
        <v>4862</v>
      </c>
      <c r="F116" s="10">
        <v>1150</v>
      </c>
      <c r="G116" s="8">
        <v>0.8</v>
      </c>
      <c r="H116" s="9">
        <f t="shared" ref="H116:J116" si="140">SUM(H117)</f>
        <v>559</v>
      </c>
      <c r="I116" s="9">
        <f t="shared" si="140"/>
        <v>447</v>
      </c>
      <c r="J116" s="9">
        <f t="shared" si="140"/>
        <v>112</v>
      </c>
      <c r="K116" s="9"/>
      <c r="L116">
        <v>1</v>
      </c>
    </row>
    <row r="117" spans="1:12">
      <c r="A117" s="7" t="s">
        <v>186</v>
      </c>
      <c r="B117" s="15">
        <v>617009</v>
      </c>
      <c r="C117" s="13">
        <v>117</v>
      </c>
      <c r="D117" s="13">
        <v>6838</v>
      </c>
      <c r="E117" s="13">
        <f t="shared" si="79"/>
        <v>4862</v>
      </c>
      <c r="F117" s="12">
        <v>1150</v>
      </c>
      <c r="G117" s="7">
        <v>0.8</v>
      </c>
      <c r="H117" s="13">
        <f t="shared" ref="H117" si="141">ROUND(F117*E117/10000,0)</f>
        <v>559</v>
      </c>
      <c r="I117" s="13">
        <f t="shared" ref="I117" si="142">ROUND(F117*E117*G117/10000,0)</f>
        <v>447</v>
      </c>
      <c r="J117" s="13">
        <f t="shared" si="107"/>
        <v>112</v>
      </c>
      <c r="K117" s="13"/>
    </row>
    <row r="118" spans="1:12">
      <c r="A118" s="14" t="s">
        <v>187</v>
      </c>
      <c r="B118" s="14"/>
      <c r="C118" s="9">
        <f>SUM(C119:C123)</f>
        <v>242</v>
      </c>
      <c r="D118" s="9">
        <f>SUM(D119:D123)</f>
        <v>8665</v>
      </c>
      <c r="E118" s="9">
        <f>SUM(E119:E123)</f>
        <v>15535</v>
      </c>
      <c r="F118" s="10">
        <v>1150</v>
      </c>
      <c r="G118" s="8" t="s">
        <v>44</v>
      </c>
      <c r="H118" s="9">
        <f t="shared" ref="H118:J118" si="143">SUM(H119:H123)</f>
        <v>1787</v>
      </c>
      <c r="I118" s="9">
        <f t="shared" si="143"/>
        <v>1666</v>
      </c>
      <c r="J118" s="9">
        <f t="shared" si="143"/>
        <v>121</v>
      </c>
      <c r="K118" s="9"/>
      <c r="L118">
        <v>1</v>
      </c>
    </row>
    <row r="119" spans="1:12">
      <c r="A119" s="15" t="s">
        <v>189</v>
      </c>
      <c r="B119" s="15">
        <v>618002</v>
      </c>
      <c r="C119" s="13">
        <v>4</v>
      </c>
      <c r="D119" s="13">
        <v>279</v>
      </c>
      <c r="E119" s="13">
        <f t="shared" si="79"/>
        <v>121</v>
      </c>
      <c r="F119" s="12">
        <v>1150</v>
      </c>
      <c r="G119" s="7">
        <v>0.6</v>
      </c>
      <c r="H119" s="13">
        <f t="shared" ref="H119:H123" si="144">ROUND(F119*E119/10000,0)</f>
        <v>14</v>
      </c>
      <c r="I119" s="13">
        <f t="shared" ref="I119:I123" si="145">ROUND(F119*E119*G119/10000,0)</f>
        <v>8</v>
      </c>
      <c r="J119" s="13">
        <f t="shared" ref="J119:J123" si="146">H119-I119</f>
        <v>6</v>
      </c>
      <c r="K119" s="13"/>
    </row>
    <row r="120" spans="1:12">
      <c r="A120" s="15" t="s">
        <v>190</v>
      </c>
      <c r="B120" s="15">
        <v>618003</v>
      </c>
      <c r="C120" s="13">
        <v>55</v>
      </c>
      <c r="D120" s="13">
        <v>1812</v>
      </c>
      <c r="E120" s="13">
        <f t="shared" si="79"/>
        <v>3688</v>
      </c>
      <c r="F120" s="12">
        <v>1150</v>
      </c>
      <c r="G120" s="7">
        <v>0.8</v>
      </c>
      <c r="H120" s="13">
        <f t="shared" si="144"/>
        <v>424</v>
      </c>
      <c r="I120" s="13">
        <f t="shared" si="145"/>
        <v>339</v>
      </c>
      <c r="J120" s="13">
        <f t="shared" si="146"/>
        <v>85</v>
      </c>
      <c r="K120" s="13"/>
    </row>
    <row r="121" spans="1:12">
      <c r="A121" s="15" t="s">
        <v>191</v>
      </c>
      <c r="B121" s="15">
        <v>618005</v>
      </c>
      <c r="C121" s="13">
        <v>76</v>
      </c>
      <c r="D121" s="13">
        <v>3146</v>
      </c>
      <c r="E121" s="13">
        <f t="shared" si="79"/>
        <v>4454</v>
      </c>
      <c r="F121" s="12">
        <v>1150</v>
      </c>
      <c r="G121" s="7">
        <v>1</v>
      </c>
      <c r="H121" s="13">
        <f t="shared" si="144"/>
        <v>512</v>
      </c>
      <c r="I121" s="13">
        <f t="shared" si="145"/>
        <v>512</v>
      </c>
      <c r="J121" s="13">
        <f t="shared" si="146"/>
        <v>0</v>
      </c>
      <c r="K121" s="13"/>
    </row>
    <row r="122" spans="1:12">
      <c r="A122" s="15" t="s">
        <v>192</v>
      </c>
      <c r="B122" s="15">
        <v>618006</v>
      </c>
      <c r="C122" s="13">
        <v>19</v>
      </c>
      <c r="D122" s="13">
        <v>617</v>
      </c>
      <c r="E122" s="13">
        <f t="shared" si="79"/>
        <v>1283</v>
      </c>
      <c r="F122" s="12">
        <v>1150</v>
      </c>
      <c r="G122" s="7">
        <v>0.8</v>
      </c>
      <c r="H122" s="13">
        <f t="shared" si="144"/>
        <v>148</v>
      </c>
      <c r="I122" s="13">
        <f t="shared" si="145"/>
        <v>118</v>
      </c>
      <c r="J122" s="13">
        <f t="shared" si="146"/>
        <v>30</v>
      </c>
      <c r="K122" s="13"/>
    </row>
    <row r="123" spans="1:12">
      <c r="A123" s="7" t="s">
        <v>193</v>
      </c>
      <c r="B123" s="15">
        <v>618009</v>
      </c>
      <c r="C123" s="13">
        <v>88</v>
      </c>
      <c r="D123" s="13">
        <v>2811</v>
      </c>
      <c r="E123" s="13">
        <f t="shared" si="79"/>
        <v>5989</v>
      </c>
      <c r="F123" s="12">
        <v>1150</v>
      </c>
      <c r="G123" s="7">
        <v>1</v>
      </c>
      <c r="H123" s="13">
        <f t="shared" si="144"/>
        <v>689</v>
      </c>
      <c r="I123" s="13">
        <f t="shared" si="145"/>
        <v>689</v>
      </c>
      <c r="J123" s="13">
        <f t="shared" si="146"/>
        <v>0</v>
      </c>
      <c r="K123" s="13"/>
    </row>
    <row r="124" spans="1:12">
      <c r="A124" s="14" t="s">
        <v>194</v>
      </c>
      <c r="B124" s="16"/>
      <c r="C124" s="9">
        <f>SUM(C125)</f>
        <v>15</v>
      </c>
      <c r="D124" s="9">
        <f>SUM(D125)</f>
        <v>551</v>
      </c>
      <c r="E124" s="9">
        <f>SUM(E125)</f>
        <v>949</v>
      </c>
      <c r="F124" s="10">
        <v>1150</v>
      </c>
      <c r="G124" s="8">
        <v>1</v>
      </c>
      <c r="H124" s="9">
        <f t="shared" ref="H124:J124" si="147">SUM(H125)</f>
        <v>109</v>
      </c>
      <c r="I124" s="9">
        <f t="shared" si="147"/>
        <v>109</v>
      </c>
      <c r="J124" s="9">
        <f t="shared" si="147"/>
        <v>0</v>
      </c>
      <c r="K124" s="9"/>
      <c r="L124">
        <v>1</v>
      </c>
    </row>
    <row r="125" spans="1:12">
      <c r="A125" s="7" t="s">
        <v>194</v>
      </c>
      <c r="B125" s="15">
        <v>618007</v>
      </c>
      <c r="C125" s="13">
        <v>15</v>
      </c>
      <c r="D125" s="13">
        <v>551</v>
      </c>
      <c r="E125" s="13">
        <f t="shared" ref="E125:E152" si="148">C125*100-D125</f>
        <v>949</v>
      </c>
      <c r="F125" s="12">
        <v>1150</v>
      </c>
      <c r="G125" s="7">
        <v>1</v>
      </c>
      <c r="H125" s="13">
        <f t="shared" ref="H125" si="149">ROUND(F125*E125/10000,0)</f>
        <v>109</v>
      </c>
      <c r="I125" s="13">
        <f t="shared" ref="I125" si="150">ROUND(F125*E125*G125/10000,0)</f>
        <v>109</v>
      </c>
      <c r="J125" s="13">
        <f t="shared" si="107"/>
        <v>0</v>
      </c>
      <c r="K125" s="13"/>
    </row>
    <row r="126" spans="1:12">
      <c r="A126" s="14" t="s">
        <v>195</v>
      </c>
      <c r="B126" s="16"/>
      <c r="C126" s="9">
        <f>SUM(C127)</f>
        <v>45</v>
      </c>
      <c r="D126" s="9">
        <f>SUM(D127)</f>
        <v>1474</v>
      </c>
      <c r="E126" s="9">
        <f>SUM(E127)</f>
        <v>3026</v>
      </c>
      <c r="F126" s="10">
        <v>1150</v>
      </c>
      <c r="G126" s="8">
        <v>1</v>
      </c>
      <c r="H126" s="9">
        <f t="shared" ref="H126:J126" si="151">SUM(H127)</f>
        <v>348</v>
      </c>
      <c r="I126" s="9">
        <f t="shared" si="151"/>
        <v>348</v>
      </c>
      <c r="J126" s="9">
        <f t="shared" si="151"/>
        <v>0</v>
      </c>
      <c r="K126" s="9"/>
      <c r="L126">
        <v>1</v>
      </c>
    </row>
    <row r="127" spans="1:12">
      <c r="A127" s="7" t="s">
        <v>195</v>
      </c>
      <c r="B127" s="15">
        <v>618008</v>
      </c>
      <c r="C127" s="13">
        <v>45</v>
      </c>
      <c r="D127" s="13">
        <v>1474</v>
      </c>
      <c r="E127" s="13">
        <f t="shared" si="148"/>
        <v>3026</v>
      </c>
      <c r="F127" s="12">
        <v>1150</v>
      </c>
      <c r="G127" s="7">
        <v>1</v>
      </c>
      <c r="H127" s="13">
        <f t="shared" ref="H127" si="152">ROUND(F127*E127/10000,0)</f>
        <v>348</v>
      </c>
      <c r="I127" s="13">
        <f t="shared" ref="I127" si="153">ROUND(F127*E127*G127/10000,0)</f>
        <v>348</v>
      </c>
      <c r="J127" s="13">
        <f t="shared" ref="J127" si="154">H127-I127</f>
        <v>0</v>
      </c>
      <c r="K127" s="13"/>
    </row>
    <row r="128" spans="1:12">
      <c r="A128" s="14" t="s">
        <v>196</v>
      </c>
      <c r="B128" s="14"/>
      <c r="C128" s="9">
        <f>SUM(C129)</f>
        <v>170</v>
      </c>
      <c r="D128" s="9">
        <f>SUM(D129)</f>
        <v>7694</v>
      </c>
      <c r="E128" s="9">
        <f>SUM(E129)</f>
        <v>9306</v>
      </c>
      <c r="F128" s="10">
        <v>1150</v>
      </c>
      <c r="G128" s="8">
        <v>0.8</v>
      </c>
      <c r="H128" s="9">
        <f t="shared" ref="H128:J128" si="155">SUM(H129)</f>
        <v>1070</v>
      </c>
      <c r="I128" s="9">
        <f t="shared" si="155"/>
        <v>856</v>
      </c>
      <c r="J128" s="9">
        <f t="shared" si="155"/>
        <v>214</v>
      </c>
      <c r="K128" s="9"/>
      <c r="L128">
        <v>1</v>
      </c>
    </row>
    <row r="129" spans="1:12">
      <c r="A129" s="7" t="s">
        <v>196</v>
      </c>
      <c r="B129" s="15">
        <v>618004</v>
      </c>
      <c r="C129" s="13">
        <v>170</v>
      </c>
      <c r="D129" s="13">
        <v>7694</v>
      </c>
      <c r="E129" s="13">
        <f t="shared" si="148"/>
        <v>9306</v>
      </c>
      <c r="F129" s="12">
        <v>1150</v>
      </c>
      <c r="G129" s="7">
        <v>0.8</v>
      </c>
      <c r="H129" s="13">
        <f t="shared" ref="H129" si="156">ROUND(F129*E129/10000,0)</f>
        <v>1070</v>
      </c>
      <c r="I129" s="13">
        <f t="shared" ref="I129" si="157">ROUND(F129*E129*G129/10000,0)</f>
        <v>856</v>
      </c>
      <c r="J129" s="13">
        <f t="shared" si="107"/>
        <v>214</v>
      </c>
      <c r="K129" s="13"/>
    </row>
    <row r="130" spans="1:12">
      <c r="A130" s="14" t="s">
        <v>197</v>
      </c>
      <c r="B130" s="14"/>
      <c r="C130" s="9">
        <f>SUM(C131:C132)</f>
        <v>67</v>
      </c>
      <c r="D130" s="9">
        <f>SUM(D131:D132)</f>
        <v>3368</v>
      </c>
      <c r="E130" s="9">
        <f>SUM(E131:E132)</f>
        <v>3332</v>
      </c>
      <c r="F130" s="10">
        <v>1150</v>
      </c>
      <c r="G130" s="8" t="s">
        <v>44</v>
      </c>
      <c r="H130" s="9">
        <f t="shared" ref="H130:J130" si="158">SUM(H131:H132)</f>
        <v>383</v>
      </c>
      <c r="I130" s="9">
        <f t="shared" si="158"/>
        <v>285</v>
      </c>
      <c r="J130" s="9">
        <f t="shared" si="158"/>
        <v>98</v>
      </c>
      <c r="K130" s="9"/>
      <c r="L130">
        <v>1</v>
      </c>
    </row>
    <row r="131" spans="1:12">
      <c r="A131" s="7" t="s">
        <v>199</v>
      </c>
      <c r="B131" s="15">
        <v>619002</v>
      </c>
      <c r="C131" s="13">
        <v>20</v>
      </c>
      <c r="D131" s="13">
        <v>1054</v>
      </c>
      <c r="E131" s="13">
        <f t="shared" si="148"/>
        <v>946</v>
      </c>
      <c r="F131" s="12">
        <v>1150</v>
      </c>
      <c r="G131" s="7">
        <v>0.6</v>
      </c>
      <c r="H131" s="13">
        <f t="shared" ref="H131:H132" si="159">ROUND(F131*E131/10000,0)</f>
        <v>109</v>
      </c>
      <c r="I131" s="13">
        <f t="shared" ref="I131:I132" si="160">ROUND(F131*E131*G131/10000,0)</f>
        <v>65</v>
      </c>
      <c r="J131" s="13">
        <f t="shared" ref="J131:J132" si="161">H131-I131</f>
        <v>44</v>
      </c>
      <c r="K131" s="13" t="s">
        <v>200</v>
      </c>
    </row>
    <row r="132" spans="1:12">
      <c r="A132" s="7" t="s">
        <v>201</v>
      </c>
      <c r="B132" s="15">
        <v>619004</v>
      </c>
      <c r="C132" s="13">
        <v>47</v>
      </c>
      <c r="D132" s="13">
        <v>2314</v>
      </c>
      <c r="E132" s="13">
        <f t="shared" si="148"/>
        <v>2386</v>
      </c>
      <c r="F132" s="12">
        <v>1150</v>
      </c>
      <c r="G132" s="7">
        <v>0.8</v>
      </c>
      <c r="H132" s="13">
        <f t="shared" si="159"/>
        <v>274</v>
      </c>
      <c r="I132" s="13">
        <f t="shared" si="160"/>
        <v>220</v>
      </c>
      <c r="J132" s="13">
        <f t="shared" si="161"/>
        <v>54</v>
      </c>
      <c r="K132" s="13" t="s">
        <v>202</v>
      </c>
    </row>
    <row r="133" spans="1:12">
      <c r="A133" s="14" t="s">
        <v>203</v>
      </c>
      <c r="B133" s="14"/>
      <c r="C133" s="9">
        <f>SUM(C134)</f>
        <v>86</v>
      </c>
      <c r="D133" s="9">
        <f>SUM(D134)</f>
        <v>3819</v>
      </c>
      <c r="E133" s="9">
        <f>SUM(E134)</f>
        <v>4781</v>
      </c>
      <c r="F133" s="10">
        <v>1150</v>
      </c>
      <c r="G133" s="8">
        <v>1</v>
      </c>
      <c r="H133" s="9">
        <f t="shared" ref="H133:J133" si="162">SUM(H134)</f>
        <v>550</v>
      </c>
      <c r="I133" s="9">
        <f t="shared" si="162"/>
        <v>550</v>
      </c>
      <c r="J133" s="9">
        <f t="shared" si="162"/>
        <v>0</v>
      </c>
      <c r="K133" s="9"/>
      <c r="L133">
        <v>1</v>
      </c>
    </row>
    <row r="134" spans="1:12">
      <c r="A134" s="7" t="s">
        <v>203</v>
      </c>
      <c r="B134" s="15">
        <v>619003</v>
      </c>
      <c r="C134" s="13">
        <v>86</v>
      </c>
      <c r="D134" s="13">
        <v>3819</v>
      </c>
      <c r="E134" s="13">
        <f t="shared" si="148"/>
        <v>4781</v>
      </c>
      <c r="F134" s="12">
        <v>1150</v>
      </c>
      <c r="G134" s="7">
        <v>1</v>
      </c>
      <c r="H134" s="13">
        <f t="shared" ref="H134" si="163">ROUND(F134*E134/10000,0)</f>
        <v>550</v>
      </c>
      <c r="I134" s="13">
        <f t="shared" ref="I134" si="164">ROUND(F134*E134*G134/10000,0)</f>
        <v>550</v>
      </c>
      <c r="J134" s="13">
        <f t="shared" si="107"/>
        <v>0</v>
      </c>
      <c r="K134" s="13"/>
    </row>
    <row r="135" spans="1:12">
      <c r="A135" s="14" t="s">
        <v>204</v>
      </c>
      <c r="B135" s="14"/>
      <c r="C135" s="9">
        <f>SUM(C136:C138)</f>
        <v>48</v>
      </c>
      <c r="D135" s="9">
        <f>SUM(D136:D138)</f>
        <v>2876</v>
      </c>
      <c r="E135" s="9">
        <f>SUM(E136:E138)</f>
        <v>1924</v>
      </c>
      <c r="F135" s="10">
        <v>1150</v>
      </c>
      <c r="G135" s="8" t="s">
        <v>44</v>
      </c>
      <c r="H135" s="9">
        <f t="shared" ref="H135:J135" si="165">SUM(H136:H138)</f>
        <v>221</v>
      </c>
      <c r="I135" s="9">
        <f t="shared" si="165"/>
        <v>172</v>
      </c>
      <c r="J135" s="9">
        <f t="shared" si="165"/>
        <v>49</v>
      </c>
      <c r="K135" s="9"/>
      <c r="L135">
        <v>1</v>
      </c>
    </row>
    <row r="136" spans="1:12" ht="24">
      <c r="A136" s="22" t="s">
        <v>206</v>
      </c>
      <c r="B136" s="15">
        <v>620001</v>
      </c>
      <c r="C136" s="13">
        <v>2</v>
      </c>
      <c r="D136" s="13">
        <v>113</v>
      </c>
      <c r="E136" s="13">
        <f t="shared" si="148"/>
        <v>87</v>
      </c>
      <c r="F136" s="12">
        <v>1150</v>
      </c>
      <c r="G136" s="7">
        <v>0.8</v>
      </c>
      <c r="H136" s="13">
        <f t="shared" ref="H136:H138" si="166">ROUND(F136*E136/10000,0)</f>
        <v>10</v>
      </c>
      <c r="I136" s="13">
        <f t="shared" ref="I136:I138" si="167">ROUND(F136*E136*G136/10000,0)</f>
        <v>8</v>
      </c>
      <c r="J136" s="13">
        <f t="shared" ref="J136:J138" si="168">H136-I136</f>
        <v>2</v>
      </c>
      <c r="K136" s="13"/>
    </row>
    <row r="137" spans="1:12">
      <c r="A137" s="7" t="s">
        <v>207</v>
      </c>
      <c r="B137" s="15">
        <v>620002</v>
      </c>
      <c r="C137" s="13">
        <v>8</v>
      </c>
      <c r="D137" s="13">
        <v>591</v>
      </c>
      <c r="E137" s="13">
        <f t="shared" si="148"/>
        <v>209</v>
      </c>
      <c r="F137" s="12">
        <v>1150</v>
      </c>
      <c r="G137" s="7">
        <v>0.6</v>
      </c>
      <c r="H137" s="13">
        <f t="shared" si="166"/>
        <v>24</v>
      </c>
      <c r="I137" s="13">
        <f t="shared" si="167"/>
        <v>14</v>
      </c>
      <c r="J137" s="13">
        <f t="shared" si="168"/>
        <v>10</v>
      </c>
      <c r="K137" s="13" t="s">
        <v>208</v>
      </c>
    </row>
    <row r="138" spans="1:12">
      <c r="A138" s="15" t="s">
        <v>209</v>
      </c>
      <c r="B138" s="15">
        <v>620003</v>
      </c>
      <c r="C138" s="13">
        <v>38</v>
      </c>
      <c r="D138" s="13">
        <v>2172</v>
      </c>
      <c r="E138" s="13">
        <f t="shared" si="148"/>
        <v>1628</v>
      </c>
      <c r="F138" s="12">
        <v>1150</v>
      </c>
      <c r="G138" s="7">
        <v>0.8</v>
      </c>
      <c r="H138" s="13">
        <f t="shared" si="166"/>
        <v>187</v>
      </c>
      <c r="I138" s="13">
        <f t="shared" si="167"/>
        <v>150</v>
      </c>
      <c r="J138" s="13">
        <f t="shared" si="168"/>
        <v>37</v>
      </c>
      <c r="K138" s="13" t="s">
        <v>210</v>
      </c>
    </row>
    <row r="139" spans="1:12">
      <c r="A139" s="14" t="s">
        <v>211</v>
      </c>
      <c r="B139" s="14"/>
      <c r="C139" s="9">
        <f>SUM(C140)</f>
        <v>95</v>
      </c>
      <c r="D139" s="9">
        <f>SUM(D140)</f>
        <v>4540</v>
      </c>
      <c r="E139" s="9">
        <f>SUM(E140)</f>
        <v>4960</v>
      </c>
      <c r="F139" s="10">
        <v>1150</v>
      </c>
      <c r="G139" s="8">
        <v>1</v>
      </c>
      <c r="H139" s="9">
        <f t="shared" ref="H139:J139" si="169">SUM(H140)</f>
        <v>570</v>
      </c>
      <c r="I139" s="9">
        <f t="shared" si="169"/>
        <v>570</v>
      </c>
      <c r="J139" s="9">
        <f t="shared" si="169"/>
        <v>0</v>
      </c>
      <c r="K139" s="9"/>
      <c r="L139">
        <v>1</v>
      </c>
    </row>
    <row r="140" spans="1:12">
      <c r="A140" s="7" t="s">
        <v>211</v>
      </c>
      <c r="B140" s="15">
        <v>620005</v>
      </c>
      <c r="C140" s="13">
        <v>95</v>
      </c>
      <c r="D140" s="13">
        <v>4540</v>
      </c>
      <c r="E140" s="13">
        <f t="shared" si="148"/>
        <v>4960</v>
      </c>
      <c r="F140" s="12">
        <v>1150</v>
      </c>
      <c r="G140" s="7">
        <v>1</v>
      </c>
      <c r="H140" s="13">
        <f t="shared" ref="H140" si="170">ROUND(F140*E140/10000,0)</f>
        <v>570</v>
      </c>
      <c r="I140" s="13">
        <f t="shared" ref="I140" si="171">ROUND(F140*E140*G140/10000,0)</f>
        <v>570</v>
      </c>
      <c r="J140" s="13">
        <f t="shared" si="107"/>
        <v>0</v>
      </c>
      <c r="K140" s="13"/>
    </row>
    <row r="141" spans="1:12">
      <c r="A141" s="14" t="s">
        <v>212</v>
      </c>
      <c r="B141" s="14"/>
      <c r="C141" s="9">
        <f>SUM(C142)</f>
        <v>95</v>
      </c>
      <c r="D141" s="9">
        <f>SUM(D142)</f>
        <v>5103</v>
      </c>
      <c r="E141" s="9">
        <f>SUM(E142)</f>
        <v>4397</v>
      </c>
      <c r="F141" s="10">
        <v>1150</v>
      </c>
      <c r="G141" s="8">
        <v>1</v>
      </c>
      <c r="H141" s="9">
        <f t="shared" ref="H141:J141" si="172">SUM(H142)</f>
        <v>506</v>
      </c>
      <c r="I141" s="9">
        <f t="shared" si="172"/>
        <v>506</v>
      </c>
      <c r="J141" s="9">
        <f t="shared" si="172"/>
        <v>0</v>
      </c>
      <c r="K141" s="9"/>
      <c r="L141">
        <v>1</v>
      </c>
    </row>
    <row r="142" spans="1:12">
      <c r="A142" s="7" t="s">
        <v>212</v>
      </c>
      <c r="B142" s="15">
        <v>620004</v>
      </c>
      <c r="C142" s="13">
        <v>95</v>
      </c>
      <c r="D142" s="13">
        <v>5103</v>
      </c>
      <c r="E142" s="13">
        <f t="shared" si="148"/>
        <v>4397</v>
      </c>
      <c r="F142" s="12">
        <v>1150</v>
      </c>
      <c r="G142" s="7">
        <v>1</v>
      </c>
      <c r="H142" s="13">
        <f t="shared" ref="H142" si="173">ROUND(F142*E142/10000,0)</f>
        <v>506</v>
      </c>
      <c r="I142" s="13">
        <f t="shared" ref="I142" si="174">ROUND(F142*E142*G142/10000,0)</f>
        <v>506</v>
      </c>
      <c r="J142" s="13">
        <f t="shared" ref="J142" si="175">H142-I142</f>
        <v>0</v>
      </c>
      <c r="K142" s="13"/>
    </row>
    <row r="143" spans="1:12">
      <c r="A143" s="14" t="s">
        <v>213</v>
      </c>
      <c r="B143" s="16"/>
      <c r="C143" s="9">
        <f>SUM(C144)</f>
        <v>89</v>
      </c>
      <c r="D143" s="9">
        <f>SUM(D144)</f>
        <v>4258</v>
      </c>
      <c r="E143" s="9">
        <f>SUM(E144)</f>
        <v>4642</v>
      </c>
      <c r="F143" s="10">
        <v>1150</v>
      </c>
      <c r="G143" s="8">
        <v>1</v>
      </c>
      <c r="H143" s="9">
        <f t="shared" ref="H143:J143" si="176">SUM(H144)</f>
        <v>534</v>
      </c>
      <c r="I143" s="9">
        <f t="shared" si="176"/>
        <v>534</v>
      </c>
      <c r="J143" s="9">
        <f t="shared" si="176"/>
        <v>0</v>
      </c>
      <c r="K143" s="9"/>
      <c r="L143">
        <v>1</v>
      </c>
    </row>
    <row r="144" spans="1:12">
      <c r="A144" s="7" t="s">
        <v>213</v>
      </c>
      <c r="B144" s="15">
        <v>620006</v>
      </c>
      <c r="C144" s="13">
        <v>89</v>
      </c>
      <c r="D144" s="13">
        <v>4258</v>
      </c>
      <c r="E144" s="13">
        <f t="shared" si="148"/>
        <v>4642</v>
      </c>
      <c r="F144" s="12">
        <v>1150</v>
      </c>
      <c r="G144" s="7">
        <v>1</v>
      </c>
      <c r="H144" s="13">
        <f t="shared" ref="H144" si="177">ROUND(F144*E144/10000,0)</f>
        <v>534</v>
      </c>
      <c r="I144" s="13">
        <f t="shared" ref="I144" si="178">ROUND(F144*E144*G144/10000,0)</f>
        <v>534</v>
      </c>
      <c r="J144" s="13">
        <f t="shared" si="107"/>
        <v>0</v>
      </c>
      <c r="K144" s="13" t="s">
        <v>214</v>
      </c>
    </row>
    <row r="145" spans="1:12">
      <c r="A145" s="14" t="s">
        <v>215</v>
      </c>
      <c r="B145" s="8"/>
      <c r="C145" s="9">
        <f>SUM(C146:C148)</f>
        <v>165</v>
      </c>
      <c r="D145" s="9">
        <f>SUM(D146:D148)</f>
        <v>8608</v>
      </c>
      <c r="E145" s="9">
        <f>SUM(E146:E148)</f>
        <v>7892</v>
      </c>
      <c r="F145" s="10">
        <v>1150</v>
      </c>
      <c r="G145" s="8" t="s">
        <v>44</v>
      </c>
      <c r="H145" s="9">
        <f t="shared" ref="H145:J145" si="179">SUM(H146:H148)</f>
        <v>908</v>
      </c>
      <c r="I145" s="9">
        <f t="shared" si="179"/>
        <v>726</v>
      </c>
      <c r="J145" s="9">
        <f t="shared" si="179"/>
        <v>182</v>
      </c>
      <c r="K145" s="9"/>
      <c r="L145" s="3">
        <v>1</v>
      </c>
    </row>
    <row r="146" spans="1:12">
      <c r="A146" s="7" t="s">
        <v>217</v>
      </c>
      <c r="B146" s="15">
        <v>621002</v>
      </c>
      <c r="C146" s="13">
        <v>30</v>
      </c>
      <c r="D146" s="13">
        <v>1542</v>
      </c>
      <c r="E146" s="13">
        <f t="shared" si="148"/>
        <v>1458</v>
      </c>
      <c r="F146" s="12">
        <v>1150</v>
      </c>
      <c r="G146" s="7">
        <v>0.8</v>
      </c>
      <c r="H146" s="13">
        <f t="shared" ref="H146:H148" si="180">ROUND(F146*E146/10000,0)</f>
        <v>168</v>
      </c>
      <c r="I146" s="13">
        <f t="shared" ref="I146:I148" si="181">ROUND(F146*E146*G146/10000,0)</f>
        <v>134</v>
      </c>
      <c r="J146" s="13">
        <f t="shared" ref="J146:J148" si="182">H146-I146</f>
        <v>34</v>
      </c>
      <c r="K146" s="13"/>
    </row>
    <row r="147" spans="1:12">
      <c r="A147" s="7" t="s">
        <v>218</v>
      </c>
      <c r="B147" s="15">
        <v>621005</v>
      </c>
      <c r="C147" s="13">
        <v>89</v>
      </c>
      <c r="D147" s="13">
        <v>4544</v>
      </c>
      <c r="E147" s="13">
        <f t="shared" si="148"/>
        <v>4356</v>
      </c>
      <c r="F147" s="23">
        <v>1150</v>
      </c>
      <c r="G147" s="7">
        <v>0.8</v>
      </c>
      <c r="H147" s="13">
        <f t="shared" si="180"/>
        <v>501</v>
      </c>
      <c r="I147" s="13">
        <f t="shared" si="181"/>
        <v>401</v>
      </c>
      <c r="J147" s="13">
        <f t="shared" si="182"/>
        <v>100</v>
      </c>
      <c r="K147" s="13"/>
    </row>
    <row r="148" spans="1:12">
      <c r="A148" s="7" t="s">
        <v>219</v>
      </c>
      <c r="B148" s="15">
        <v>621006</v>
      </c>
      <c r="C148" s="13">
        <v>46</v>
      </c>
      <c r="D148" s="13">
        <v>2522</v>
      </c>
      <c r="E148" s="13">
        <f t="shared" si="148"/>
        <v>2078</v>
      </c>
      <c r="F148" s="12">
        <v>1150</v>
      </c>
      <c r="G148" s="7">
        <v>0.8</v>
      </c>
      <c r="H148" s="13">
        <f t="shared" si="180"/>
        <v>239</v>
      </c>
      <c r="I148" s="13">
        <f t="shared" si="181"/>
        <v>191</v>
      </c>
      <c r="J148" s="13">
        <f t="shared" si="182"/>
        <v>48</v>
      </c>
      <c r="K148" s="13"/>
    </row>
    <row r="149" spans="1:12">
      <c r="A149" s="8" t="s">
        <v>220</v>
      </c>
      <c r="B149" s="24"/>
      <c r="C149" s="9">
        <f>SUM(C150)</f>
        <v>54</v>
      </c>
      <c r="D149" s="9">
        <f>SUM(D150)</f>
        <v>2914</v>
      </c>
      <c r="E149" s="9">
        <f>SUM(E150)</f>
        <v>2486</v>
      </c>
      <c r="F149" s="10">
        <v>1150</v>
      </c>
      <c r="G149" s="8">
        <v>0.8</v>
      </c>
      <c r="H149" s="9">
        <f t="shared" ref="H149:J149" si="183">SUM(H150)</f>
        <v>286</v>
      </c>
      <c r="I149" s="9">
        <f t="shared" si="183"/>
        <v>229</v>
      </c>
      <c r="J149" s="9">
        <f t="shared" si="183"/>
        <v>57</v>
      </c>
      <c r="K149" s="9"/>
      <c r="L149">
        <v>1</v>
      </c>
    </row>
    <row r="150" spans="1:12">
      <c r="A150" s="7" t="s">
        <v>220</v>
      </c>
      <c r="B150" s="15">
        <v>621004</v>
      </c>
      <c r="C150" s="13">
        <v>54</v>
      </c>
      <c r="D150" s="13">
        <v>2914</v>
      </c>
      <c r="E150" s="13">
        <f t="shared" si="148"/>
        <v>2486</v>
      </c>
      <c r="F150" s="12">
        <v>1150</v>
      </c>
      <c r="G150" s="7">
        <v>0.8</v>
      </c>
      <c r="H150" s="13">
        <f t="shared" ref="H150" si="184">ROUND(F150*E150/10000,0)</f>
        <v>286</v>
      </c>
      <c r="I150" s="13">
        <f t="shared" ref="I150" si="185">ROUND(F150*E150*G150/10000,0)</f>
        <v>229</v>
      </c>
      <c r="J150" s="13">
        <f t="shared" ref="J150" si="186">H150-I150</f>
        <v>57</v>
      </c>
      <c r="K150" s="13"/>
    </row>
    <row r="151" spans="1:12">
      <c r="A151" s="8" t="s">
        <v>221</v>
      </c>
      <c r="B151" s="8"/>
      <c r="C151" s="9">
        <f>SUM(C152)</f>
        <v>95</v>
      </c>
      <c r="D151" s="9">
        <f>SUM(D152)</f>
        <v>5928</v>
      </c>
      <c r="E151" s="9">
        <f>SUM(E152)</f>
        <v>3572</v>
      </c>
      <c r="F151" s="10">
        <v>1150</v>
      </c>
      <c r="G151" s="8">
        <v>0.8</v>
      </c>
      <c r="H151" s="9">
        <f t="shared" ref="H151:J151" si="187">SUM(H152)</f>
        <v>411</v>
      </c>
      <c r="I151" s="9">
        <f t="shared" si="187"/>
        <v>329</v>
      </c>
      <c r="J151" s="9">
        <f t="shared" si="187"/>
        <v>82</v>
      </c>
      <c r="K151" s="9"/>
      <c r="L151">
        <v>1</v>
      </c>
    </row>
    <row r="152" spans="1:12">
      <c r="A152" s="7" t="s">
        <v>221</v>
      </c>
      <c r="B152" s="15">
        <v>621003</v>
      </c>
      <c r="C152" s="13">
        <v>95</v>
      </c>
      <c r="D152" s="13">
        <v>5928</v>
      </c>
      <c r="E152" s="13">
        <f t="shared" si="148"/>
        <v>3572</v>
      </c>
      <c r="F152" s="12">
        <v>1150</v>
      </c>
      <c r="G152" s="7">
        <v>0.8</v>
      </c>
      <c r="H152" s="13">
        <f t="shared" ref="H152" si="188">ROUND(F152*E152/10000,0)</f>
        <v>411</v>
      </c>
      <c r="I152" s="13">
        <f t="shared" ref="I152" si="189">ROUND(F152*E152*G152/10000,0)</f>
        <v>329</v>
      </c>
      <c r="J152" s="13">
        <f t="shared" ref="J152" si="190">H152-I152</f>
        <v>82</v>
      </c>
      <c r="K152" s="13"/>
    </row>
  </sheetData>
  <mergeCells count="10">
    <mergeCell ref="A1:K1"/>
    <mergeCell ref="H2:J2"/>
    <mergeCell ref="A2:A3"/>
    <mergeCell ref="B2:B3"/>
    <mergeCell ref="C2:C3"/>
    <mergeCell ref="D2:D3"/>
    <mergeCell ref="E2:E3"/>
    <mergeCell ref="F2:F3"/>
    <mergeCell ref="G2:G3"/>
    <mergeCell ref="K2:K3"/>
  </mergeCells>
  <phoneticPr fontId="7"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workbookViewId="0">
      <selection activeCell="A22" sqref="A22:P22"/>
    </sheetView>
  </sheetViews>
  <sheetFormatPr defaultRowHeight="14.25"/>
  <cols>
    <col min="1" max="1" width="5.25" style="72" customWidth="1"/>
    <col min="2" max="2" width="8.125" style="72" customWidth="1"/>
    <col min="3" max="3" width="12.625" style="72" customWidth="1"/>
    <col min="4" max="4" width="15.625" style="72" customWidth="1"/>
    <col min="5" max="12" width="5.625" style="72" customWidth="1"/>
    <col min="13" max="16" width="12.625" style="72" customWidth="1"/>
    <col min="17" max="16384" width="9" style="72"/>
  </cols>
  <sheetData>
    <row r="1" spans="1:16" ht="31.5" customHeight="1">
      <c r="A1" s="87" t="s">
        <v>515</v>
      </c>
      <c r="B1" s="87"/>
      <c r="C1" s="87"/>
      <c r="D1" s="87"/>
      <c r="E1" s="87"/>
      <c r="F1" s="87"/>
      <c r="G1" s="87"/>
      <c r="H1" s="87"/>
      <c r="I1" s="87"/>
      <c r="J1" s="87"/>
      <c r="K1" s="87"/>
      <c r="L1" s="87"/>
      <c r="M1" s="87"/>
      <c r="N1" s="87"/>
      <c r="O1" s="87"/>
      <c r="P1" s="87"/>
    </row>
    <row r="2" spans="1:16" ht="18.75" customHeight="1">
      <c r="A2" s="86"/>
      <c r="B2" s="86"/>
      <c r="C2" s="86"/>
      <c r="D2" s="86"/>
      <c r="E2" s="86"/>
      <c r="F2" s="86"/>
      <c r="G2" s="86"/>
      <c r="H2" s="86"/>
      <c r="I2" s="86"/>
      <c r="J2" s="86"/>
      <c r="K2" s="86"/>
      <c r="L2" s="86"/>
      <c r="M2" s="86"/>
      <c r="N2" s="86"/>
      <c r="O2" s="86"/>
      <c r="P2" s="85" t="s">
        <v>514</v>
      </c>
    </row>
    <row r="3" spans="1:16" ht="40.5" customHeight="1">
      <c r="A3" s="68" t="s">
        <v>513</v>
      </c>
      <c r="B3" s="84" t="s">
        <v>512</v>
      </c>
      <c r="C3" s="71" t="s">
        <v>511</v>
      </c>
      <c r="D3" s="83" t="s">
        <v>510</v>
      </c>
      <c r="E3" s="71" t="s">
        <v>509</v>
      </c>
      <c r="F3" s="71"/>
      <c r="G3" s="71"/>
      <c r="H3" s="71"/>
      <c r="I3" s="71" t="s">
        <v>508</v>
      </c>
      <c r="J3" s="71"/>
      <c r="K3" s="71"/>
      <c r="L3" s="71"/>
      <c r="M3" s="82" t="s">
        <v>507</v>
      </c>
      <c r="N3" s="71"/>
      <c r="O3" s="71"/>
      <c r="P3" s="71"/>
    </row>
    <row r="4" spans="1:16" ht="53.25" customHeight="1">
      <c r="A4" s="68"/>
      <c r="B4" s="74"/>
      <c r="C4" s="71"/>
      <c r="D4" s="81"/>
      <c r="E4" s="65" t="s">
        <v>506</v>
      </c>
      <c r="F4" s="65" t="s">
        <v>478</v>
      </c>
      <c r="G4" s="65" t="s">
        <v>505</v>
      </c>
      <c r="H4" s="65" t="s">
        <v>476</v>
      </c>
      <c r="I4" s="65" t="s">
        <v>506</v>
      </c>
      <c r="J4" s="65" t="s">
        <v>478</v>
      </c>
      <c r="K4" s="65" t="s">
        <v>505</v>
      </c>
      <c r="L4" s="65" t="s">
        <v>476</v>
      </c>
      <c r="M4" s="65" t="s">
        <v>504</v>
      </c>
      <c r="N4" s="65" t="s">
        <v>503</v>
      </c>
      <c r="O4" s="65" t="s">
        <v>502</v>
      </c>
      <c r="P4" s="65" t="s">
        <v>501</v>
      </c>
    </row>
    <row r="5" spans="1:16" ht="30" customHeight="1">
      <c r="A5" s="65" t="s">
        <v>500</v>
      </c>
      <c r="B5" s="65"/>
      <c r="C5" s="65" t="s">
        <v>499</v>
      </c>
      <c r="D5" s="65"/>
      <c r="E5" s="65" t="s">
        <v>498</v>
      </c>
      <c r="F5" s="65" t="s">
        <v>497</v>
      </c>
      <c r="G5" s="65" t="s">
        <v>496</v>
      </c>
      <c r="H5" s="65" t="s">
        <v>495</v>
      </c>
      <c r="I5" s="65" t="s">
        <v>494</v>
      </c>
      <c r="J5" s="65" t="s">
        <v>493</v>
      </c>
      <c r="K5" s="65" t="s">
        <v>492</v>
      </c>
      <c r="L5" s="65" t="s">
        <v>491</v>
      </c>
      <c r="M5" s="65" t="s">
        <v>490</v>
      </c>
      <c r="N5" s="65"/>
      <c r="O5" s="65"/>
      <c r="P5" s="65"/>
    </row>
    <row r="6" spans="1:16" s="77" customFormat="1" ht="24.75" customHeight="1">
      <c r="A6" s="80" t="s">
        <v>489</v>
      </c>
      <c r="B6" s="79"/>
      <c r="C6" s="78"/>
      <c r="D6" s="73"/>
      <c r="E6" s="63">
        <f>SUM(E9:E18)</f>
        <v>8076</v>
      </c>
      <c r="F6" s="63">
        <f>SUM(F9:F18)</f>
        <v>3186</v>
      </c>
      <c r="G6" s="63">
        <f>SUM(G9:G18)</f>
        <v>603</v>
      </c>
      <c r="H6" s="63">
        <f>SUM(H9:H18)</f>
        <v>4890</v>
      </c>
      <c r="I6" s="63">
        <f>SUM(I9:I18)</f>
        <v>8702</v>
      </c>
      <c r="J6" s="63">
        <f>SUM(J9:J18)</f>
        <v>3657</v>
      </c>
      <c r="K6" s="63">
        <f>SUM(K9:K18)</f>
        <v>728</v>
      </c>
      <c r="L6" s="63">
        <f>SUM(L9:L18)</f>
        <v>5045</v>
      </c>
      <c r="M6" s="63">
        <f>SUM(M9:M18)</f>
        <v>6599700</v>
      </c>
      <c r="N6" s="63">
        <f>SUM(N9:N18)</f>
        <v>6600000</v>
      </c>
      <c r="O6" s="63">
        <f>SUM(O9:O18)</f>
        <v>7030000</v>
      </c>
      <c r="P6" s="63">
        <f>SUM(P9:P18)</f>
        <v>430000</v>
      </c>
    </row>
    <row r="7" spans="1:16" s="77" customFormat="1" ht="24.95" customHeight="1">
      <c r="A7" s="68" t="s">
        <v>479</v>
      </c>
      <c r="B7" s="67"/>
      <c r="C7" s="67" t="s">
        <v>488</v>
      </c>
      <c r="D7" s="73"/>
      <c r="E7" s="64"/>
      <c r="F7" s="64"/>
      <c r="G7" s="64"/>
      <c r="H7" s="64"/>
      <c r="I7" s="64"/>
      <c r="J7" s="64"/>
      <c r="K7" s="64"/>
      <c r="L7" s="64"/>
      <c r="M7" s="67">
        <f>M10+M13+M15+M17</f>
        <v>1831950</v>
      </c>
      <c r="N7" s="67">
        <f>N10+N13+N15+N17</f>
        <v>2102775</v>
      </c>
      <c r="O7" s="67">
        <f>O10+O13+O15+O17</f>
        <v>2102775</v>
      </c>
      <c r="P7" s="67">
        <f>P10+P13+P15+P17</f>
        <v>0</v>
      </c>
    </row>
    <row r="8" spans="1:16" s="77" customFormat="1" ht="24.95" customHeight="1">
      <c r="A8" s="68"/>
      <c r="B8" s="67"/>
      <c r="C8" s="67" t="s">
        <v>487</v>
      </c>
      <c r="D8" s="73"/>
      <c r="E8" s="64"/>
      <c r="F8" s="64"/>
      <c r="G8" s="64"/>
      <c r="H8" s="64"/>
      <c r="I8" s="64"/>
      <c r="J8" s="64"/>
      <c r="K8" s="64"/>
      <c r="L8" s="64"/>
      <c r="M8" s="67">
        <f>M9+M11+M12+M14+M16+M18</f>
        <v>4767750</v>
      </c>
      <c r="N8" s="67">
        <f>N9+N11+N12+N14+N16+N18</f>
        <v>4497225</v>
      </c>
      <c r="O8" s="67">
        <f>O9+O11+O12+O14+O16+O18</f>
        <v>4927225</v>
      </c>
      <c r="P8" s="67">
        <f>P9+P11+P12+P14+P16+P18</f>
        <v>430000</v>
      </c>
    </row>
    <row r="9" spans="1:16" ht="20.100000000000001" customHeight="1">
      <c r="A9" s="67">
        <v>1</v>
      </c>
      <c r="B9" s="67">
        <v>201007</v>
      </c>
      <c r="C9" s="67" t="s">
        <v>486</v>
      </c>
      <c r="D9" s="73" t="s">
        <v>475</v>
      </c>
      <c r="E9" s="67">
        <f>SUM(F9:H9)</f>
        <v>2014</v>
      </c>
      <c r="F9" s="67"/>
      <c r="G9" s="67"/>
      <c r="H9" s="67">
        <v>2014</v>
      </c>
      <c r="I9" s="67">
        <f>SUM(J9:L9)</f>
        <v>2075</v>
      </c>
      <c r="J9" s="67"/>
      <c r="K9" s="67"/>
      <c r="L9" s="67">
        <v>2075</v>
      </c>
      <c r="M9" s="65">
        <f>SUM(F9*1150/2+H9*1950/2)</f>
        <v>1963650</v>
      </c>
      <c r="N9" s="65">
        <v>1601475</v>
      </c>
      <c r="O9" s="65">
        <v>2031475</v>
      </c>
      <c r="P9" s="65">
        <f>SUM(O9-N9)</f>
        <v>430000</v>
      </c>
    </row>
    <row r="10" spans="1:16" ht="20.100000000000001" customHeight="1">
      <c r="A10" s="68">
        <v>2</v>
      </c>
      <c r="B10" s="76">
        <v>206004</v>
      </c>
      <c r="C10" s="68" t="s">
        <v>485</v>
      </c>
      <c r="D10" s="73" t="s">
        <v>477</v>
      </c>
      <c r="E10" s="67">
        <f>SUM(F10+H10)</f>
        <v>118</v>
      </c>
      <c r="F10" s="67">
        <v>118</v>
      </c>
      <c r="G10" s="67">
        <v>10</v>
      </c>
      <c r="H10" s="66"/>
      <c r="I10" s="67">
        <f>SUM(J10+L10)</f>
        <v>164</v>
      </c>
      <c r="J10" s="67">
        <v>164</v>
      </c>
      <c r="K10" s="67">
        <v>19</v>
      </c>
      <c r="L10" s="66"/>
      <c r="M10" s="65">
        <f>SUM(F10*1150/2+H10*1950/2)</f>
        <v>67850</v>
      </c>
      <c r="N10" s="65">
        <v>94300</v>
      </c>
      <c r="O10" s="65">
        <v>94300</v>
      </c>
      <c r="P10" s="65">
        <f>SUM(O10-N10)</f>
        <v>0</v>
      </c>
    </row>
    <row r="11" spans="1:16" ht="20.100000000000001" customHeight="1">
      <c r="A11" s="68"/>
      <c r="B11" s="74"/>
      <c r="C11" s="68"/>
      <c r="D11" s="73" t="s">
        <v>475</v>
      </c>
      <c r="E11" s="67">
        <f>SUM(F11+H11)</f>
        <v>246</v>
      </c>
      <c r="F11" s="67"/>
      <c r="G11" s="67"/>
      <c r="H11" s="67">
        <v>246</v>
      </c>
      <c r="I11" s="67">
        <f>SUM(J11+L11)</f>
        <v>221</v>
      </c>
      <c r="J11" s="67"/>
      <c r="K11" s="67"/>
      <c r="L11" s="67">
        <v>221</v>
      </c>
      <c r="M11" s="65">
        <f>SUM(F11*1150/2+H11*1950/2)</f>
        <v>239850</v>
      </c>
      <c r="N11" s="65">
        <v>215475</v>
      </c>
      <c r="O11" s="65">
        <v>215475</v>
      </c>
      <c r="P11" s="65">
        <f>SUM(O11-N11)</f>
        <v>0</v>
      </c>
    </row>
    <row r="12" spans="1:16" ht="20.100000000000001" customHeight="1">
      <c r="A12" s="67">
        <v>3</v>
      </c>
      <c r="B12" s="76">
        <v>201001</v>
      </c>
      <c r="C12" s="67" t="s">
        <v>484</v>
      </c>
      <c r="D12" s="73" t="s">
        <v>475</v>
      </c>
      <c r="E12" s="67">
        <f>SUM(F12+H12)</f>
        <v>1744</v>
      </c>
      <c r="F12" s="67"/>
      <c r="G12" s="67"/>
      <c r="H12" s="67">
        <v>1744</v>
      </c>
      <c r="I12" s="67">
        <f>SUM(J12+L12)</f>
        <v>1833</v>
      </c>
      <c r="J12" s="67"/>
      <c r="K12" s="67"/>
      <c r="L12" s="67">
        <v>1833</v>
      </c>
      <c r="M12" s="65">
        <f>SUM(F12*1150/2+H12*1950/2)</f>
        <v>1700400</v>
      </c>
      <c r="N12" s="65">
        <v>1787175</v>
      </c>
      <c r="O12" s="65">
        <v>1787175</v>
      </c>
      <c r="P12" s="65">
        <f>SUM(O12-N12)</f>
        <v>0</v>
      </c>
    </row>
    <row r="13" spans="1:16" ht="20.100000000000001" customHeight="1">
      <c r="A13" s="68">
        <v>4</v>
      </c>
      <c r="B13" s="75"/>
      <c r="C13" s="68" t="s">
        <v>483</v>
      </c>
      <c r="D13" s="73" t="s">
        <v>477</v>
      </c>
      <c r="E13" s="67">
        <f>SUM(F13+H13)</f>
        <v>1299</v>
      </c>
      <c r="F13" s="67">
        <v>1299</v>
      </c>
      <c r="G13" s="67">
        <v>224</v>
      </c>
      <c r="H13" s="67"/>
      <c r="I13" s="67">
        <f>SUM(J13+L13)</f>
        <v>1389</v>
      </c>
      <c r="J13" s="67">
        <v>1389</v>
      </c>
      <c r="K13" s="67">
        <v>232</v>
      </c>
      <c r="L13" s="67"/>
      <c r="M13" s="65">
        <f>SUM(F13*1150/2+H13*1950/2)</f>
        <v>746925</v>
      </c>
      <c r="N13" s="65">
        <v>798675</v>
      </c>
      <c r="O13" s="65">
        <v>798675</v>
      </c>
      <c r="P13" s="65">
        <f>SUM(O13-N13)</f>
        <v>0</v>
      </c>
    </row>
    <row r="14" spans="1:16" ht="20.100000000000001" customHeight="1">
      <c r="A14" s="68"/>
      <c r="B14" s="75"/>
      <c r="C14" s="68"/>
      <c r="D14" s="73" t="s">
        <v>475</v>
      </c>
      <c r="E14" s="67">
        <f>SUM(F14+H14)</f>
        <v>545</v>
      </c>
      <c r="F14" s="67"/>
      <c r="G14" s="67"/>
      <c r="H14" s="67">
        <v>545</v>
      </c>
      <c r="I14" s="67">
        <f>SUM(J14+L14)</f>
        <v>522</v>
      </c>
      <c r="J14" s="67"/>
      <c r="K14" s="67"/>
      <c r="L14" s="67">
        <v>522</v>
      </c>
      <c r="M14" s="65">
        <f>SUM(F14*1150/2+H14*1950/2)</f>
        <v>531375</v>
      </c>
      <c r="N14" s="65">
        <v>508950</v>
      </c>
      <c r="O14" s="65">
        <v>508950</v>
      </c>
      <c r="P14" s="65">
        <f>SUM(O14-N14)</f>
        <v>0</v>
      </c>
    </row>
    <row r="15" spans="1:16" ht="20.100000000000001" customHeight="1">
      <c r="A15" s="68">
        <v>5</v>
      </c>
      <c r="B15" s="75"/>
      <c r="C15" s="68" t="s">
        <v>482</v>
      </c>
      <c r="D15" s="73" t="s">
        <v>477</v>
      </c>
      <c r="E15" s="67">
        <f>SUM(F15+H15)</f>
        <v>1657</v>
      </c>
      <c r="F15" s="67">
        <v>1657</v>
      </c>
      <c r="G15" s="67">
        <v>355</v>
      </c>
      <c r="H15" s="67"/>
      <c r="I15" s="67">
        <f>SUM(J15+L15)</f>
        <v>1969</v>
      </c>
      <c r="J15" s="67">
        <v>1969</v>
      </c>
      <c r="K15" s="67">
        <v>466</v>
      </c>
      <c r="L15" s="67"/>
      <c r="M15" s="65">
        <f>SUM(F15*1150/2+H15*1950/2)</f>
        <v>952775</v>
      </c>
      <c r="N15" s="65">
        <v>1132175</v>
      </c>
      <c r="O15" s="65">
        <v>1132175</v>
      </c>
      <c r="P15" s="65">
        <f>SUM(O15-N15)</f>
        <v>0</v>
      </c>
    </row>
    <row r="16" spans="1:16" ht="20.100000000000001" customHeight="1">
      <c r="A16" s="68"/>
      <c r="B16" s="75"/>
      <c r="C16" s="68"/>
      <c r="D16" s="73" t="s">
        <v>475</v>
      </c>
      <c r="E16" s="67">
        <f>SUM(F16+H16)</f>
        <v>190</v>
      </c>
      <c r="F16" s="67"/>
      <c r="G16" s="67"/>
      <c r="H16" s="67">
        <v>190</v>
      </c>
      <c r="I16" s="67">
        <f>SUM(J16+L16)</f>
        <v>226</v>
      </c>
      <c r="J16" s="67"/>
      <c r="K16" s="67"/>
      <c r="L16" s="67">
        <v>226</v>
      </c>
      <c r="M16" s="65">
        <f>SUM(F16*1150/2+H16*1950/2)</f>
        <v>185250</v>
      </c>
      <c r="N16" s="65">
        <v>220350</v>
      </c>
      <c r="O16" s="65">
        <v>220350</v>
      </c>
      <c r="P16" s="65">
        <f>SUM(O16-N16)</f>
        <v>0</v>
      </c>
    </row>
    <row r="17" spans="1:16" ht="20.100000000000001" customHeight="1">
      <c r="A17" s="68">
        <v>6</v>
      </c>
      <c r="B17" s="75"/>
      <c r="C17" s="68" t="s">
        <v>481</v>
      </c>
      <c r="D17" s="73" t="s">
        <v>477</v>
      </c>
      <c r="E17" s="67">
        <f>SUM(F17+H17)</f>
        <v>112</v>
      </c>
      <c r="F17" s="67">
        <v>112</v>
      </c>
      <c r="G17" s="67">
        <v>14</v>
      </c>
      <c r="H17" s="67"/>
      <c r="I17" s="67">
        <f>SUM(J17+L17)</f>
        <v>135</v>
      </c>
      <c r="J17" s="67">
        <v>135</v>
      </c>
      <c r="K17" s="67">
        <v>11</v>
      </c>
      <c r="L17" s="67"/>
      <c r="M17" s="65">
        <f>SUM(F17*1150/2+H17*1950/2)</f>
        <v>64400</v>
      </c>
      <c r="N17" s="65">
        <v>77625</v>
      </c>
      <c r="O17" s="65">
        <v>77625</v>
      </c>
      <c r="P17" s="65">
        <f>SUM(O17-N17)</f>
        <v>0</v>
      </c>
    </row>
    <row r="18" spans="1:16" ht="20.100000000000001" customHeight="1">
      <c r="A18" s="68"/>
      <c r="B18" s="74"/>
      <c r="C18" s="68"/>
      <c r="D18" s="73" t="s">
        <v>475</v>
      </c>
      <c r="E18" s="67">
        <f>SUM(F18+H18)</f>
        <v>151</v>
      </c>
      <c r="F18" s="67"/>
      <c r="G18" s="67"/>
      <c r="H18" s="67">
        <v>151</v>
      </c>
      <c r="I18" s="67">
        <f>SUM(J18+L18)</f>
        <v>168</v>
      </c>
      <c r="J18" s="67"/>
      <c r="K18" s="67"/>
      <c r="L18" s="67">
        <v>168</v>
      </c>
      <c r="M18" s="65">
        <f>SUM(F18*1150/2+H18*1950/2)</f>
        <v>147225</v>
      </c>
      <c r="N18" s="65">
        <v>163800</v>
      </c>
      <c r="O18" s="65">
        <v>163800</v>
      </c>
      <c r="P18" s="65">
        <f>SUM(O18-N18)</f>
        <v>0</v>
      </c>
    </row>
    <row r="19" spans="1:16" ht="20.100000000000001" customHeight="1">
      <c r="A19" s="70" t="s">
        <v>480</v>
      </c>
      <c r="B19" s="70"/>
      <c r="C19" s="70"/>
      <c r="D19" s="63"/>
      <c r="E19" s="67"/>
      <c r="F19" s="67"/>
      <c r="G19" s="67"/>
      <c r="H19" s="67"/>
      <c r="I19" s="67"/>
      <c r="J19" s="67"/>
      <c r="K19" s="67"/>
      <c r="L19" s="67"/>
      <c r="M19" s="67"/>
      <c r="N19" s="63">
        <f>SUM(N20:N21)</f>
        <v>4688750</v>
      </c>
      <c r="O19" s="63">
        <f>SUM(O20:O21)</f>
        <v>4688750</v>
      </c>
      <c r="P19" s="63">
        <f>SUM(P20:P21)</f>
        <v>0</v>
      </c>
    </row>
    <row r="20" spans="1:16" ht="20.100000000000001" customHeight="1">
      <c r="A20" s="68" t="s">
        <v>479</v>
      </c>
      <c r="B20" s="67"/>
      <c r="C20" s="67" t="s">
        <v>478</v>
      </c>
      <c r="D20" s="73" t="s">
        <v>477</v>
      </c>
      <c r="E20" s="67"/>
      <c r="F20" s="67"/>
      <c r="G20" s="67"/>
      <c r="H20" s="67"/>
      <c r="I20" s="67"/>
      <c r="J20" s="67"/>
      <c r="K20" s="67"/>
      <c r="L20" s="67"/>
      <c r="M20" s="67"/>
      <c r="N20" s="67">
        <f>SUM(N13+N15+N17)</f>
        <v>2008475</v>
      </c>
      <c r="O20" s="67">
        <f>SUM(O13+O15+O17)</f>
        <v>2008475</v>
      </c>
      <c r="P20" s="67">
        <f>SUM(P13+P15+P17)</f>
        <v>0</v>
      </c>
    </row>
    <row r="21" spans="1:16" ht="20.100000000000001" customHeight="1">
      <c r="A21" s="68"/>
      <c r="B21" s="67"/>
      <c r="C21" s="67" t="s">
        <v>476</v>
      </c>
      <c r="D21" s="73" t="s">
        <v>475</v>
      </c>
      <c r="E21" s="67"/>
      <c r="F21" s="67"/>
      <c r="G21" s="67"/>
      <c r="H21" s="67"/>
      <c r="I21" s="67"/>
      <c r="J21" s="67"/>
      <c r="K21" s="67"/>
      <c r="L21" s="67"/>
      <c r="M21" s="67"/>
      <c r="N21" s="67">
        <f>SUM(N12+N14+N16+N18)</f>
        <v>2680275</v>
      </c>
      <c r="O21" s="67">
        <f>SUM(O12+O14+O16+O18)</f>
        <v>2680275</v>
      </c>
      <c r="P21" s="67">
        <f>SUM(P12+P14+P16+P18)</f>
        <v>0</v>
      </c>
    </row>
    <row r="22" spans="1:16" ht="102" customHeight="1">
      <c r="A22" s="69" t="s">
        <v>474</v>
      </c>
      <c r="B22" s="69"/>
      <c r="C22" s="69"/>
      <c r="D22" s="69"/>
      <c r="E22" s="69"/>
      <c r="F22" s="69"/>
      <c r="G22" s="69"/>
      <c r="H22" s="69"/>
      <c r="I22" s="69"/>
      <c r="J22" s="69"/>
      <c r="K22" s="69"/>
      <c r="L22" s="69"/>
      <c r="M22" s="69"/>
      <c r="N22" s="69"/>
      <c r="O22" s="69"/>
      <c r="P22" s="69"/>
    </row>
  </sheetData>
  <mergeCells count="23">
    <mergeCell ref="A20:A21"/>
    <mergeCell ref="A22:P22"/>
    <mergeCell ref="A15:A16"/>
    <mergeCell ref="C15:C16"/>
    <mergeCell ref="A17:A18"/>
    <mergeCell ref="C17:C18"/>
    <mergeCell ref="A19:C19"/>
    <mergeCell ref="A6:C6"/>
    <mergeCell ref="A7:A8"/>
    <mergeCell ref="A10:A11"/>
    <mergeCell ref="C10:C11"/>
    <mergeCell ref="A13:A14"/>
    <mergeCell ref="C13:C14"/>
    <mergeCell ref="B10:B11"/>
    <mergeCell ref="B12:B18"/>
    <mergeCell ref="A1:P1"/>
    <mergeCell ref="A3:A4"/>
    <mergeCell ref="C3:C4"/>
    <mergeCell ref="E3:H3"/>
    <mergeCell ref="M3:P3"/>
    <mergeCell ref="I3:L3"/>
    <mergeCell ref="D3:D4"/>
    <mergeCell ref="B3:B4"/>
  </mergeCells>
  <phoneticPr fontId="7" type="noConversion"/>
  <pageMargins left="0.39370078740157483" right="0.19685039370078741" top="0.82677165354330717" bottom="0.59055118110236227" header="0.51181102362204722" footer="0.51181102362204722"/>
  <pageSetup paperSize="9"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附件1</vt:lpstr>
      <vt:lpstr>Sheet2</vt:lpstr>
      <vt:lpstr>Sheet3</vt:lpstr>
      <vt:lpstr>Sheet4</vt:lpstr>
      <vt:lpstr>附件2</vt:lpstr>
      <vt:lpstr>附件1!Print_Area</vt:lpstr>
      <vt:lpstr>附件2!Print_Area</vt:lpstr>
      <vt:lpstr>附件1!Print_Titles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卢颖佳</dc:creator>
  <cp:lastModifiedBy>莫丽云</cp:lastModifiedBy>
  <cp:lastPrinted>2018-05-21T01:28:00Z</cp:lastPrinted>
  <dcterms:created xsi:type="dcterms:W3CDTF">2018-05-16T01:45:00Z</dcterms:created>
  <dcterms:modified xsi:type="dcterms:W3CDTF">2018-12-26T09:10:13Z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