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1435" windowHeight="10410"/>
  </bookViews>
  <sheets>
    <sheet name="附件1 地市合计" sheetId="2" r:id="rId1"/>
    <sheet name="1.1 小学" sheetId="6" r:id="rId2"/>
    <sheet name="1.2 初中" sheetId="7" r:id="rId3"/>
    <sheet name="1.3 高中（生活费）" sheetId="8" r:id="rId4"/>
    <sheet name="1.4 高中（免学费）" sheetId="9" r:id="rId5"/>
    <sheet name="1.5 中职" sheetId="10" r:id="rId6"/>
    <sheet name="1.6 大专（市属高校）" sheetId="11" r:id="rId7"/>
  </sheets>
  <calcPr calcId="145621"/>
</workbook>
</file>

<file path=xl/calcChain.xml><?xml version="1.0" encoding="utf-8"?>
<calcChain xmlns="http://schemas.openxmlformats.org/spreadsheetml/2006/main">
  <c r="A17" i="10" l="1"/>
  <c r="A18" i="10"/>
  <c r="A19" i="10" s="1"/>
  <c r="A20" i="10" s="1"/>
  <c r="A21" i="10" s="1"/>
  <c r="A16" i="10"/>
  <c r="A15" i="10"/>
  <c r="A14" i="9"/>
  <c r="A15" i="9"/>
  <c r="A16" i="9"/>
  <c r="A17" i="9" s="1"/>
  <c r="A18" i="9" s="1"/>
  <c r="A13" i="9"/>
  <c r="A12" i="9"/>
  <c r="A13" i="8"/>
  <c r="A14" i="8" s="1"/>
  <c r="A15" i="8" s="1"/>
  <c r="A16" i="8" s="1"/>
  <c r="A17" i="8" s="1"/>
  <c r="A12" i="8"/>
  <c r="A11" i="8"/>
  <c r="A13" i="7"/>
  <c r="A14" i="7"/>
  <c r="A15" i="7"/>
  <c r="A16" i="7" s="1"/>
  <c r="A17" i="7" s="1"/>
  <c r="A12" i="7"/>
  <c r="A11" i="7"/>
  <c r="A13" i="6"/>
  <c r="A14" i="6"/>
  <c r="A15" i="6"/>
  <c r="A16" i="6" s="1"/>
  <c r="A17" i="6" s="1"/>
  <c r="A12" i="6"/>
  <c r="A11" i="6"/>
  <c r="A9" i="2"/>
  <c r="A10" i="2"/>
  <c r="A11" i="2"/>
  <c r="A12" i="2" s="1"/>
  <c r="A13" i="2" s="1"/>
  <c r="A14" i="2" s="1"/>
  <c r="A8" i="2"/>
  <c r="I9" i="11"/>
  <c r="H9" i="11"/>
  <c r="E9" i="11"/>
  <c r="D9" i="11"/>
  <c r="F9" i="11" s="1"/>
  <c r="I8" i="11"/>
  <c r="H8" i="11"/>
  <c r="E8" i="11"/>
  <c r="E7" i="11" s="1"/>
  <c r="D8" i="11"/>
  <c r="D7" i="11" s="1"/>
  <c r="J7" i="11"/>
  <c r="G7" i="11"/>
  <c r="C7" i="11"/>
  <c r="K8" i="11" l="1"/>
  <c r="M8" i="11" s="1"/>
  <c r="I7" i="11"/>
  <c r="F8" i="11"/>
  <c r="F7" i="11" s="1"/>
  <c r="H7" i="11"/>
  <c r="K9" i="11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AF11" i="9"/>
  <c r="AF10" i="9"/>
  <c r="X8" i="10"/>
  <c r="Q13" i="10"/>
  <c r="R13" i="10" s="1"/>
  <c r="T13" i="10" s="1"/>
  <c r="Q12" i="10"/>
  <c r="R12" i="10" s="1"/>
  <c r="T12" i="10" s="1"/>
  <c r="Q11" i="10"/>
  <c r="R11" i="10" s="1"/>
  <c r="T11" i="10" s="1"/>
  <c r="Q10" i="10"/>
  <c r="R10" i="10" s="1"/>
  <c r="T10" i="10" s="1"/>
  <c r="Q9" i="10"/>
  <c r="R9" i="10" s="1"/>
  <c r="T9" i="10" s="1"/>
  <c r="F7" i="10"/>
  <c r="K8" i="10"/>
  <c r="K17" i="10"/>
  <c r="L17" i="10" s="1"/>
  <c r="K18" i="10"/>
  <c r="K19" i="10"/>
  <c r="L19" i="10" s="1"/>
  <c r="V19" i="10" s="1"/>
  <c r="X19" i="10" s="1"/>
  <c r="L8" i="10"/>
  <c r="L18" i="10"/>
  <c r="M8" i="10"/>
  <c r="M17" i="10"/>
  <c r="N17" i="10" s="1"/>
  <c r="P17" i="10" s="1"/>
  <c r="M18" i="10"/>
  <c r="M19" i="10"/>
  <c r="N19" i="10" s="1"/>
  <c r="P19" i="10" s="1"/>
  <c r="M20" i="10"/>
  <c r="M21" i="10"/>
  <c r="N21" i="10" s="1"/>
  <c r="P21" i="10" s="1"/>
  <c r="V21" i="10" s="1"/>
  <c r="X21" i="10" s="1"/>
  <c r="N8" i="10"/>
  <c r="N18" i="10"/>
  <c r="N20" i="10"/>
  <c r="O7" i="10"/>
  <c r="P8" i="10"/>
  <c r="P18" i="10"/>
  <c r="P20" i="10"/>
  <c r="Q8" i="10"/>
  <c r="Q7" i="10" s="1"/>
  <c r="Q17" i="10"/>
  <c r="R17" i="10" s="1"/>
  <c r="Q18" i="10"/>
  <c r="Q19" i="10"/>
  <c r="R19" i="10" s="1"/>
  <c r="T19" i="10" s="1"/>
  <c r="Q20" i="10"/>
  <c r="Q21" i="10"/>
  <c r="R21" i="10" s="1"/>
  <c r="T21" i="10" s="1"/>
  <c r="R8" i="10"/>
  <c r="T8" i="10" s="1"/>
  <c r="R18" i="10"/>
  <c r="T18" i="10" s="1"/>
  <c r="V18" i="10" s="1"/>
  <c r="X18" i="10" s="1"/>
  <c r="R20" i="10"/>
  <c r="T20" i="10" s="1"/>
  <c r="U7" i="10"/>
  <c r="W7" i="10"/>
  <c r="N9" i="10"/>
  <c r="P9" i="10"/>
  <c r="L9" i="10"/>
  <c r="V9" i="10" s="1"/>
  <c r="L10" i="10"/>
  <c r="N10" i="10"/>
  <c r="P10" i="10" s="1"/>
  <c r="V10" i="10" s="1"/>
  <c r="L11" i="10"/>
  <c r="V11" i="10" s="1"/>
  <c r="N11" i="10"/>
  <c r="P11" i="10"/>
  <c r="L12" i="10"/>
  <c r="N12" i="10"/>
  <c r="P12" i="10" s="1"/>
  <c r="V12" i="10" s="1"/>
  <c r="L13" i="10"/>
  <c r="V13" i="10" s="1"/>
  <c r="N13" i="10"/>
  <c r="P13" i="10"/>
  <c r="V14" i="10"/>
  <c r="AL11" i="9"/>
  <c r="AL10" i="9"/>
  <c r="AH11" i="9"/>
  <c r="AH10" i="9"/>
  <c r="AG11" i="9"/>
  <c r="AG10" i="9"/>
  <c r="F8" i="9"/>
  <c r="G8" i="9"/>
  <c r="N8" i="9"/>
  <c r="Q8" i="9"/>
  <c r="R8" i="9"/>
  <c r="S8" i="9"/>
  <c r="V8" i="9"/>
  <c r="AE8" i="9"/>
  <c r="AI8" i="9"/>
  <c r="AK8" i="9"/>
  <c r="V10" i="8"/>
  <c r="V9" i="8"/>
  <c r="F7" i="8"/>
  <c r="O7" i="8"/>
  <c r="U7" i="8"/>
  <c r="C7" i="8"/>
  <c r="U10" i="7"/>
  <c r="F7" i="7"/>
  <c r="N7" i="7"/>
  <c r="T7" i="7"/>
  <c r="F7" i="6"/>
  <c r="N7" i="6"/>
  <c r="T7" i="6"/>
  <c r="U7" i="6"/>
  <c r="V10" i="6"/>
  <c r="V9" i="6"/>
  <c r="M10" i="6"/>
  <c r="M9" i="6"/>
  <c r="K9" i="6"/>
  <c r="C7" i="6"/>
  <c r="C7" i="7"/>
  <c r="C8" i="9"/>
  <c r="C7" i="10"/>
  <c r="J8" i="6"/>
  <c r="J7" i="6" s="1"/>
  <c r="J11" i="6"/>
  <c r="J12" i="6"/>
  <c r="J13" i="6"/>
  <c r="J14" i="6"/>
  <c r="J15" i="6"/>
  <c r="J16" i="6"/>
  <c r="J17" i="6"/>
  <c r="K8" i="6"/>
  <c r="K11" i="6"/>
  <c r="K12" i="6"/>
  <c r="K13" i="6"/>
  <c r="K14" i="6"/>
  <c r="V14" i="6" s="1"/>
  <c r="X14" i="6" s="1"/>
  <c r="K15" i="6"/>
  <c r="V15" i="6" s="1"/>
  <c r="X15" i="6" s="1"/>
  <c r="K16" i="6"/>
  <c r="K17" i="6"/>
  <c r="L8" i="6"/>
  <c r="L7" i="6" s="1"/>
  <c r="L11" i="6"/>
  <c r="L12" i="6"/>
  <c r="L13" i="6"/>
  <c r="M13" i="6"/>
  <c r="O13" i="6" s="1"/>
  <c r="V13" i="6" s="1"/>
  <c r="X13" i="6" s="1"/>
  <c r="L14" i="6"/>
  <c r="L15" i="6"/>
  <c r="L16" i="6"/>
  <c r="L17" i="6"/>
  <c r="M17" i="6"/>
  <c r="O17" i="6" s="1"/>
  <c r="V17" i="6" s="1"/>
  <c r="X17" i="6" s="1"/>
  <c r="M8" i="6"/>
  <c r="M7" i="6" s="1"/>
  <c r="M11" i="6"/>
  <c r="M12" i="6"/>
  <c r="O12" i="6" s="1"/>
  <c r="V12" i="6" s="1"/>
  <c r="X12" i="6" s="1"/>
  <c r="M14" i="6"/>
  <c r="O14" i="6" s="1"/>
  <c r="M15" i="6"/>
  <c r="M16" i="6"/>
  <c r="O16" i="6" s="1"/>
  <c r="V16" i="6" s="1"/>
  <c r="X16" i="6" s="1"/>
  <c r="O11" i="6"/>
  <c r="V11" i="6" s="1"/>
  <c r="X11" i="6" s="1"/>
  <c r="O15" i="6"/>
  <c r="J8" i="7"/>
  <c r="J7" i="7" s="1"/>
  <c r="J11" i="7"/>
  <c r="K11" i="7" s="1"/>
  <c r="U11" i="7" s="1"/>
  <c r="W11" i="7" s="1"/>
  <c r="J12" i="7"/>
  <c r="K12" i="7" s="1"/>
  <c r="U12" i="7" s="1"/>
  <c r="W12" i="7" s="1"/>
  <c r="J13" i="7"/>
  <c r="K13" i="7" s="1"/>
  <c r="J14" i="7"/>
  <c r="J15" i="7"/>
  <c r="K15" i="7" s="1"/>
  <c r="J16" i="7"/>
  <c r="J17" i="7"/>
  <c r="K17" i="7"/>
  <c r="K8" i="7"/>
  <c r="K14" i="7"/>
  <c r="K16" i="7"/>
  <c r="L8" i="7"/>
  <c r="M8" i="7" s="1"/>
  <c r="L11" i="7"/>
  <c r="L12" i="7"/>
  <c r="L13" i="7"/>
  <c r="M13" i="7" s="1"/>
  <c r="O13" i="7" s="1"/>
  <c r="L14" i="7"/>
  <c r="L15" i="7"/>
  <c r="M15" i="7" s="1"/>
  <c r="O15" i="7" s="1"/>
  <c r="L16" i="7"/>
  <c r="L17" i="7"/>
  <c r="M17" i="7" s="1"/>
  <c r="O17" i="7" s="1"/>
  <c r="U17" i="7" s="1"/>
  <c r="W17" i="7" s="1"/>
  <c r="M12" i="7"/>
  <c r="O12" i="7" s="1"/>
  <c r="M14" i="7"/>
  <c r="O14" i="7" s="1"/>
  <c r="U14" i="7" s="1"/>
  <c r="W14" i="7" s="1"/>
  <c r="M16" i="7"/>
  <c r="O16" i="7" s="1"/>
  <c r="K8" i="8"/>
  <c r="K7" i="8" s="1"/>
  <c r="K11" i="8"/>
  <c r="K13" i="8"/>
  <c r="L13" i="8" s="1"/>
  <c r="V13" i="8" s="1"/>
  <c r="X13" i="8" s="1"/>
  <c r="K14" i="8"/>
  <c r="K15" i="8"/>
  <c r="K16" i="8"/>
  <c r="K17" i="8"/>
  <c r="L17" i="8" s="1"/>
  <c r="L8" i="8"/>
  <c r="L7" i="8" s="1"/>
  <c r="L11" i="8"/>
  <c r="L14" i="8"/>
  <c r="L15" i="8"/>
  <c r="L16" i="8"/>
  <c r="V16" i="8" s="1"/>
  <c r="X16" i="8" s="1"/>
  <c r="M8" i="8"/>
  <c r="M7" i="8" s="1"/>
  <c r="M11" i="8"/>
  <c r="M12" i="8"/>
  <c r="N12" i="8" s="1"/>
  <c r="P12" i="8" s="1"/>
  <c r="V12" i="8" s="1"/>
  <c r="X12" i="8" s="1"/>
  <c r="M13" i="8"/>
  <c r="M14" i="8"/>
  <c r="N14" i="8" s="1"/>
  <c r="P14" i="8" s="1"/>
  <c r="M15" i="8"/>
  <c r="M16" i="8"/>
  <c r="N16" i="8" s="1"/>
  <c r="P16" i="8" s="1"/>
  <c r="M17" i="8"/>
  <c r="N17" i="8" s="1"/>
  <c r="P17" i="8" s="1"/>
  <c r="N8" i="8"/>
  <c r="P8" i="8" s="1"/>
  <c r="N11" i="8"/>
  <c r="P11" i="8"/>
  <c r="N13" i="8"/>
  <c r="N15" i="8"/>
  <c r="P15" i="8" s="1"/>
  <c r="V15" i="8" s="1"/>
  <c r="X15" i="8" s="1"/>
  <c r="P13" i="8"/>
  <c r="Y9" i="9"/>
  <c r="Y8" i="9" s="1"/>
  <c r="Y12" i="9"/>
  <c r="Y14" i="9"/>
  <c r="AA14" i="9" s="1"/>
  <c r="Y15" i="9"/>
  <c r="AA15" i="9" s="1"/>
  <c r="Y16" i="9"/>
  <c r="Y17" i="9"/>
  <c r="Y18" i="9"/>
  <c r="Z9" i="9"/>
  <c r="Z8" i="9" s="1"/>
  <c r="Z17" i="9"/>
  <c r="AA12" i="9"/>
  <c r="AA16" i="9"/>
  <c r="AA17" i="9"/>
  <c r="AA18" i="9"/>
  <c r="AB9" i="9"/>
  <c r="AB8" i="9" s="1"/>
  <c r="AB12" i="9"/>
  <c r="AD12" i="9" s="1"/>
  <c r="AF12" i="9" s="1"/>
  <c r="AL12" i="9" s="1"/>
  <c r="AN12" i="9" s="1"/>
  <c r="AB13" i="9"/>
  <c r="AD13" i="9" s="1"/>
  <c r="AF13" i="9" s="1"/>
  <c r="AB14" i="9"/>
  <c r="AB15" i="9"/>
  <c r="AB16" i="9"/>
  <c r="AD16" i="9" s="1"/>
  <c r="AF16" i="9" s="1"/>
  <c r="AB17" i="9"/>
  <c r="AB18" i="9"/>
  <c r="AC9" i="9"/>
  <c r="AC8" i="9" s="1"/>
  <c r="AC12" i="9"/>
  <c r="AC13" i="9"/>
  <c r="AC14" i="9"/>
  <c r="AC15" i="9"/>
  <c r="AD15" i="9" s="1"/>
  <c r="AF15" i="9" s="1"/>
  <c r="AC16" i="9"/>
  <c r="AC17" i="9"/>
  <c r="AC18" i="9"/>
  <c r="AD18" i="9"/>
  <c r="AF18" i="9" s="1"/>
  <c r="AD9" i="9"/>
  <c r="AD17" i="9"/>
  <c r="AF17" i="9" s="1"/>
  <c r="AL17" i="9" s="1"/>
  <c r="AM17" i="9" s="1"/>
  <c r="AF9" i="9"/>
  <c r="AG9" i="9"/>
  <c r="AH9" i="9" s="1"/>
  <c r="AH8" i="9" s="1"/>
  <c r="AG12" i="9"/>
  <c r="AH12" i="9"/>
  <c r="AG13" i="9"/>
  <c r="AG14" i="9"/>
  <c r="AG15" i="9"/>
  <c r="AG16" i="9"/>
  <c r="AH16" i="9" s="1"/>
  <c r="AJ16" i="9" s="1"/>
  <c r="AG17" i="9"/>
  <c r="AG18" i="9"/>
  <c r="AH18" i="9" s="1"/>
  <c r="AJ18" i="9" s="1"/>
  <c r="AH13" i="9"/>
  <c r="AJ13" i="9" s="1"/>
  <c r="AH15" i="9"/>
  <c r="AH17" i="9"/>
  <c r="AJ17" i="9" s="1"/>
  <c r="AJ15" i="9"/>
  <c r="R7" i="2"/>
  <c r="R8" i="2"/>
  <c r="R6" i="2" s="1"/>
  <c r="R9" i="2"/>
  <c r="R10" i="2"/>
  <c r="R11" i="2"/>
  <c r="R12" i="2"/>
  <c r="R13" i="2"/>
  <c r="R14" i="2"/>
  <c r="AA9" i="9"/>
  <c r="AL9" i="9" s="1"/>
  <c r="V11" i="8"/>
  <c r="M11" i="7"/>
  <c r="AH14" i="9"/>
  <c r="AJ14" i="9" s="1"/>
  <c r="AD14" i="9"/>
  <c r="AF14" i="9" s="1"/>
  <c r="O11" i="7"/>
  <c r="X11" i="8"/>
  <c r="M9" i="11" l="1"/>
  <c r="M7" i="11" s="1"/>
  <c r="K7" i="11"/>
  <c r="AF8" i="9"/>
  <c r="V17" i="8"/>
  <c r="X17" i="8" s="1"/>
  <c r="K7" i="7"/>
  <c r="U15" i="7"/>
  <c r="W15" i="7" s="1"/>
  <c r="V20" i="10"/>
  <c r="X20" i="10" s="1"/>
  <c r="AN9" i="9"/>
  <c r="AL13" i="9"/>
  <c r="AM13" i="9" s="1"/>
  <c r="AL15" i="9"/>
  <c r="AN15" i="9" s="1"/>
  <c r="V14" i="8"/>
  <c r="X14" i="8" s="1"/>
  <c r="O8" i="7"/>
  <c r="M7" i="7"/>
  <c r="T7" i="10"/>
  <c r="L7" i="10"/>
  <c r="AJ8" i="9"/>
  <c r="AD8" i="9"/>
  <c r="AL16" i="9"/>
  <c r="AM16" i="9" s="1"/>
  <c r="AL14" i="9"/>
  <c r="AN14" i="9" s="1"/>
  <c r="P7" i="8"/>
  <c r="V8" i="8"/>
  <c r="U16" i="7"/>
  <c r="W16" i="7" s="1"/>
  <c r="U13" i="7"/>
  <c r="W13" i="7" s="1"/>
  <c r="T17" i="10"/>
  <c r="V17" i="10" s="1"/>
  <c r="X17" i="10" s="1"/>
  <c r="X7" i="10" s="1"/>
  <c r="R7" i="10"/>
  <c r="P7" i="10"/>
  <c r="N7" i="10"/>
  <c r="V8" i="10"/>
  <c r="AL18" i="9"/>
  <c r="AN18" i="9" s="1"/>
  <c r="V8" i="6"/>
  <c r="O8" i="6"/>
  <c r="O7" i="6" s="1"/>
  <c r="K7" i="6"/>
  <c r="N7" i="8"/>
  <c r="AA8" i="9"/>
  <c r="L7" i="7"/>
  <c r="M7" i="10"/>
  <c r="K7" i="10"/>
  <c r="AG8" i="9"/>
  <c r="V7" i="10" l="1"/>
  <c r="AM8" i="9"/>
  <c r="X8" i="8"/>
  <c r="X7" i="8" s="1"/>
  <c r="V7" i="8"/>
  <c r="O7" i="7"/>
  <c r="U8" i="7"/>
  <c r="AN8" i="9"/>
  <c r="X8" i="6"/>
  <c r="X7" i="6" s="1"/>
  <c r="V7" i="6"/>
  <c r="AL8" i="9"/>
  <c r="W8" i="7" l="1"/>
  <c r="W7" i="7" s="1"/>
  <c r="U7" i="7"/>
</calcChain>
</file>

<file path=xl/sharedStrings.xml><?xml version="1.0" encoding="utf-8"?>
<sst xmlns="http://schemas.openxmlformats.org/spreadsheetml/2006/main" count="440" uniqueCount="160">
  <si>
    <t>小学（生活费）</t>
  </si>
  <si>
    <t>初中（生活费）</t>
  </si>
  <si>
    <t>高中（生活费）</t>
  </si>
  <si>
    <t>高中（免学费）</t>
  </si>
  <si>
    <t>中职（生活费）</t>
  </si>
  <si>
    <t>大专（免学费和生活费，户籍地部分）</t>
  </si>
  <si>
    <t>大专（免学费和生活费，市属高校部分）</t>
  </si>
  <si>
    <t>附件1</t>
  </si>
  <si>
    <t>单位：人、万元</t>
  </si>
  <si>
    <t>序号</t>
  </si>
  <si>
    <t>地区</t>
  </si>
  <si>
    <t>本次实际下达资金</t>
  </si>
  <si>
    <t>待以后年度收回</t>
  </si>
  <si>
    <t>核定下达</t>
  </si>
  <si>
    <t>江门市市辖区</t>
  </si>
  <si>
    <t>蓬江区</t>
  </si>
  <si>
    <t>江海区</t>
  </si>
  <si>
    <t>新会区</t>
  </si>
  <si>
    <t>台山市</t>
  </si>
  <si>
    <t>开平市</t>
  </si>
  <si>
    <t>鹤山市</t>
  </si>
  <si>
    <t>恩平市</t>
  </si>
  <si>
    <t>应抵扣金额(粤财教[2017]342号)</t>
  </si>
  <si>
    <t>已下达金额(粤财教[2016]376号、[2018]30号)</t>
  </si>
  <si>
    <t>C</t>
  </si>
  <si>
    <t>G</t>
  </si>
  <si>
    <t>J</t>
  </si>
  <si>
    <t>L</t>
  </si>
  <si>
    <t>M</t>
  </si>
  <si>
    <t>O</t>
  </si>
  <si>
    <t>P</t>
  </si>
  <si>
    <t>E</t>
  </si>
  <si>
    <t>I</t>
  </si>
  <si>
    <t>F</t>
  </si>
  <si>
    <t>附件1.1</t>
  </si>
  <si>
    <t>2016-2017学年和2017-2018学年小学建档立卡学生生活费补助清算资金安排表</t>
  </si>
  <si>
    <t>2016-2017学年漏报学生人数</t>
  </si>
  <si>
    <t>2018年春季学期学生人数</t>
  </si>
  <si>
    <t>2016-2017学年漏报学生生活费补助</t>
  </si>
  <si>
    <t>2017-2018学年生活费补助清算</t>
  </si>
  <si>
    <t>省级抵扣（2016-2017学年和2017-2018学年）</t>
  </si>
  <si>
    <t>已下达中央资金（粤财教 [2018]155号）</t>
  </si>
  <si>
    <t>本次应安排生活费补助资金合计</t>
  </si>
  <si>
    <t>本县学籍外县户籍</t>
  </si>
  <si>
    <t>本县学籍本县户籍</t>
  </si>
  <si>
    <t>本县户籍外省就读</t>
  </si>
  <si>
    <t>本县学籍 本县户籍</t>
  </si>
  <si>
    <t>本县户籍外县学籍</t>
  </si>
  <si>
    <t>人数</t>
  </si>
  <si>
    <t>金额</t>
  </si>
  <si>
    <t>应补助金额</t>
  </si>
  <si>
    <t>本次安排资金</t>
  </si>
  <si>
    <t>学生流动人数差（非珠三角）</t>
  </si>
  <si>
    <t>应抵扣金额</t>
  </si>
  <si>
    <t>已抵扣金额(粤财教[2018]30号)</t>
  </si>
  <si>
    <t>本次抵扣金额</t>
  </si>
  <si>
    <t>D</t>
  </si>
  <si>
    <t>H</t>
  </si>
  <si>
    <t>J=C+D+E</t>
  </si>
  <si>
    <t>K=J*0.3*0.6；
K=J*0.3（珠）</t>
  </si>
  <si>
    <t>L=F+G+I</t>
  </si>
  <si>
    <t>M=L*0.3*0.6；
M=L*0.3（珠）</t>
  </si>
  <si>
    <t>N</t>
  </si>
  <si>
    <t>O=M-N</t>
  </si>
  <si>
    <t>P=F-H</t>
  </si>
  <si>
    <t>Q=P*0.3*0.4*2</t>
  </si>
  <si>
    <t>R</t>
  </si>
  <si>
    <t>S=Q-R</t>
  </si>
  <si>
    <t>T</t>
  </si>
  <si>
    <t>U</t>
  </si>
  <si>
    <t>V=K+O+S-T+U</t>
  </si>
  <si>
    <t>W</t>
  </si>
  <si>
    <t>X</t>
  </si>
  <si>
    <t>附件1.2</t>
  </si>
  <si>
    <t>2016-2017学年和2017-2018学年初中建档立卡学生生活费补助清算资金安排表</t>
  </si>
  <si>
    <t>V</t>
  </si>
  <si>
    <t>附件1.3</t>
  </si>
  <si>
    <t>2016-2017学年和2017-2018学年高中建档立卡学生生活费补助清算资金安排表</t>
  </si>
  <si>
    <t>本县户籍就读省属</t>
  </si>
  <si>
    <t>K=C+D+E</t>
  </si>
  <si>
    <t>L=K*0.3*0.6；L=K*0.3（珠）</t>
  </si>
  <si>
    <t>M=F+G+I</t>
  </si>
  <si>
    <t>N=M*0.3*0.6；N=M*0.3（珠）</t>
  </si>
  <si>
    <t>P=N-O</t>
  </si>
  <si>
    <t>Q=F-H</t>
  </si>
  <si>
    <t>R=Q*0.3*0.4*2</t>
  </si>
  <si>
    <t>S</t>
  </si>
  <si>
    <t>T=R-S</t>
  </si>
  <si>
    <t>V=L+P+T+U</t>
  </si>
  <si>
    <t>附件1.4</t>
  </si>
  <si>
    <t>2016-2017学年和2017-2018学年高中建档立卡学生免学费补助清算资金安排表</t>
  </si>
  <si>
    <t>普通高中2016-2017学年漏报学生人数</t>
  </si>
  <si>
    <t>普通高中2018年春季学期学生人数</t>
  </si>
  <si>
    <t>2016-2017学年漏报学生免学费补助</t>
  </si>
  <si>
    <t>2017-2018学年免学费补助清算</t>
  </si>
  <si>
    <t>建档立卡学生人数</t>
  </si>
  <si>
    <t>非建档立卡农村低保家庭学生人数</t>
  </si>
  <si>
    <t>非建档立卡农村特困救助供养学生人数</t>
  </si>
  <si>
    <t>建档立卡人数</t>
  </si>
  <si>
    <t>非建档立卡人数</t>
  </si>
  <si>
    <t>学生流动人数差</t>
  </si>
  <si>
    <t>K</t>
  </si>
  <si>
    <t>Q</t>
  </si>
  <si>
    <t>Y=C+D+E</t>
  </si>
  <si>
    <t>Z=F+G+H+I+J+K</t>
  </si>
  <si>
    <t>AB=M+N+O</t>
  </si>
  <si>
    <t>AC=R+S+T+V+W+X</t>
  </si>
  <si>
    <t>AE</t>
  </si>
  <si>
    <t>AF=AD-AE</t>
  </si>
  <si>
    <t>AG=N+S+W-L-Q-U；AG=S+W-Q-U（珠）</t>
  </si>
  <si>
    <t>AH=AG*0.25*0.4*2</t>
  </si>
  <si>
    <t>AI</t>
  </si>
  <si>
    <t>AJ=AH-AI</t>
  </si>
  <si>
    <t>AK</t>
  </si>
  <si>
    <t>AL=AA+AF+AJ+AK</t>
  </si>
  <si>
    <t>AM</t>
  </si>
  <si>
    <t>AN</t>
  </si>
  <si>
    <t>附件1.5</t>
  </si>
  <si>
    <t>2016-2017学年和2017-2018学年地市中职建档立卡学生生活费补助清算资金安排表</t>
  </si>
  <si>
    <t>L=K*0.3*0.6；
L=K*0.3（珠）</t>
  </si>
  <si>
    <t>M=F+G+J</t>
  </si>
  <si>
    <t>Q=F-H-I</t>
  </si>
  <si>
    <r>
      <t>U=K+O+S-</t>
    </r>
    <r>
      <rPr>
        <sz val="12"/>
        <color indexed="10"/>
        <rFont val="宋体"/>
        <family val="3"/>
        <charset val="134"/>
      </rPr>
      <t>T</t>
    </r>
    <phoneticPr fontId="2" type="noConversion"/>
  </si>
  <si>
    <r>
      <t>AA=(Y+Z)*0.25*0.6；</t>
    </r>
    <r>
      <rPr>
        <sz val="12"/>
        <color indexed="10"/>
        <rFont val="宋体"/>
        <family val="3"/>
        <charset val="134"/>
      </rPr>
      <t>AA</t>
    </r>
    <r>
      <rPr>
        <sz val="12"/>
        <rFont val="宋体"/>
        <charset val="134"/>
      </rPr>
      <t>=(Y+Z*0.6)*0.25（珠）</t>
    </r>
    <phoneticPr fontId="2" type="noConversion"/>
  </si>
  <si>
    <r>
      <t>AD=(AB+AC)*0.25*0.6；</t>
    </r>
    <r>
      <rPr>
        <sz val="12"/>
        <color indexed="10"/>
        <rFont val="宋体"/>
        <family val="3"/>
        <charset val="134"/>
      </rPr>
      <t>AD</t>
    </r>
    <r>
      <rPr>
        <sz val="12"/>
        <rFont val="宋体"/>
        <charset val="134"/>
      </rPr>
      <t>=(AB+AC*0.6)*0.25（珠）</t>
    </r>
    <phoneticPr fontId="2" type="noConversion"/>
  </si>
  <si>
    <t>江门市合计</t>
    <phoneticPr fontId="2" type="noConversion"/>
  </si>
  <si>
    <t>2016-2017学年和2017-2018学年建档立卡学生免学费和生活费补助清算资金安排表（江门市）</t>
    <phoneticPr fontId="2" type="noConversion"/>
  </si>
  <si>
    <t>附件1.7</t>
  </si>
  <si>
    <t>2016-2017学年和2017-2018学年全日制专科建档立卡学生免学费和生活费补助清算资金安排表（市属高校部分）</t>
  </si>
  <si>
    <t>高校名称</t>
  </si>
  <si>
    <t>2016-2017学年补助资金清算</t>
  </si>
  <si>
    <t>2017-2018学年补助资金清算</t>
  </si>
  <si>
    <t>本次应安排补助资金合计</t>
  </si>
  <si>
    <t>2016-2017学年漏报建档立卡专科生人数</t>
  </si>
  <si>
    <t>应免学费金额</t>
  </si>
  <si>
    <t>应补助生活费金额</t>
  </si>
  <si>
    <t>本次安排免学费和生活费补助金额</t>
  </si>
  <si>
    <t>2018年春季学期建档立卡专科生人数</t>
  </si>
  <si>
    <t>D=C*0.5</t>
  </si>
  <si>
    <t>E=C*0.7</t>
  </si>
  <si>
    <t>F=D+E</t>
  </si>
  <si>
    <t>H=G*0.5</t>
  </si>
  <si>
    <t>I=G*0.7</t>
  </si>
  <si>
    <t>K=H+I-J</t>
  </si>
  <si>
    <t>M=F+K+L</t>
  </si>
  <si>
    <t>江门职业技术学院</t>
  </si>
  <si>
    <t>广东江门中医药职业学院</t>
  </si>
  <si>
    <t>江门市合计</t>
    <phoneticPr fontId="2" type="noConversion"/>
  </si>
  <si>
    <t>江门市福泉奥林匹克学校</t>
    <phoneticPr fontId="2" type="noConversion"/>
  </si>
  <si>
    <t>江门市特殊教育学校</t>
    <phoneticPr fontId="2" type="noConversion"/>
  </si>
  <si>
    <t>江门市第一中学景贤学校</t>
    <phoneticPr fontId="2" type="noConversion"/>
  </si>
  <si>
    <t>江门市体育运动学校</t>
    <phoneticPr fontId="2" type="noConversion"/>
  </si>
  <si>
    <t>江门市第一中学</t>
    <phoneticPr fontId="2" type="noConversion"/>
  </si>
  <si>
    <t>江门市第一职业高级中学</t>
    <phoneticPr fontId="2" type="noConversion"/>
  </si>
  <si>
    <t>江门幼儿师范学校</t>
    <phoneticPr fontId="2" type="noConversion"/>
  </si>
  <si>
    <t>江门市中医药学校</t>
    <phoneticPr fontId="2" type="noConversion"/>
  </si>
  <si>
    <t>江门市工贸职业技术学院</t>
    <phoneticPr fontId="2" type="noConversion"/>
  </si>
  <si>
    <t>江门雅图仕职业技术学校</t>
    <phoneticPr fontId="2" type="noConversion"/>
  </si>
  <si>
    <t>江门市合计</t>
    <phoneticPr fontId="2" type="noConversion"/>
  </si>
  <si>
    <t>江门市培英高级中学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</si>
</sst>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;[Red]\-0.00\ "/>
    <numFmt numFmtId="177" formatCode="0_ ;[Red]\-0\ "/>
    <numFmt numFmtId="178" formatCode="#,##0.00_ ;[Red]\-#,##0.00\ "/>
    <numFmt numFmtId="179" formatCode="#,##0_ ;[Red]\-#,##0\ "/>
  </numFmts>
  <fonts count="1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方正小标宋简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6"/>
      <color indexed="8"/>
      <name val="方正小标宋简体"/>
      <family val="3"/>
      <charset val="134"/>
    </font>
    <font>
      <b/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0" xfId="1" applyFill="1"/>
    <xf numFmtId="176" fontId="5" fillId="0" borderId="0" xfId="1" applyNumberFormat="1" applyFill="1"/>
    <xf numFmtId="177" fontId="5" fillId="0" borderId="0" xfId="1" applyNumberFormat="1" applyFill="1"/>
    <xf numFmtId="0" fontId="5" fillId="0" borderId="0" xfId="1" applyFill="1" applyAlignment="1">
      <alignment horizontal="left"/>
    </xf>
    <xf numFmtId="176" fontId="5" fillId="0" borderId="0" xfId="1" applyNumberFormat="1" applyFont="1" applyFill="1" applyAlignment="1">
      <alignment horizontal="right" vertical="center"/>
    </xf>
    <xf numFmtId="0" fontId="9" fillId="0" borderId="1" xfId="1" applyFont="1" applyFill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177" fontId="4" fillId="0" borderId="1" xfId="1" applyNumberFormat="1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79" fontId="4" fillId="2" borderId="1" xfId="1" applyNumberFormat="1" applyFont="1" applyFill="1" applyBorder="1" applyAlignment="1">
      <alignment vertical="center"/>
    </xf>
    <xf numFmtId="176" fontId="4" fillId="2" borderId="1" xfId="1" applyNumberFormat="1" applyFont="1" applyFill="1" applyBorder="1" applyAlignment="1">
      <alignment vertical="center"/>
    </xf>
    <xf numFmtId="178" fontId="4" fillId="2" borderId="1" xfId="1" applyNumberFormat="1" applyFont="1" applyFill="1" applyBorder="1" applyAlignment="1">
      <alignment vertical="center"/>
    </xf>
    <xf numFmtId="177" fontId="4" fillId="2" borderId="1" xfId="1" applyNumberFormat="1" applyFont="1" applyFill="1" applyBorder="1" applyAlignment="1">
      <alignment vertical="center"/>
    </xf>
    <xf numFmtId="0" fontId="5" fillId="0" borderId="1" xfId="1" applyFill="1" applyBorder="1" applyAlignment="1">
      <alignment horizontal="center" vertical="center"/>
    </xf>
    <xf numFmtId="0" fontId="5" fillId="0" borderId="1" xfId="1" applyFill="1" applyBorder="1" applyAlignment="1">
      <alignment horizontal="left" vertical="center"/>
    </xf>
    <xf numFmtId="179" fontId="5" fillId="0" borderId="1" xfId="1" applyNumberFormat="1" applyFill="1" applyBorder="1" applyAlignment="1">
      <alignment vertical="center"/>
    </xf>
    <xf numFmtId="178" fontId="5" fillId="0" borderId="1" xfId="1" applyNumberFormat="1" applyFill="1" applyBorder="1" applyAlignment="1">
      <alignment vertical="center"/>
    </xf>
    <xf numFmtId="177" fontId="5" fillId="0" borderId="1" xfId="1" applyNumberFormat="1" applyFill="1" applyBorder="1" applyAlignment="1">
      <alignment vertical="center"/>
    </xf>
    <xf numFmtId="0" fontId="5" fillId="0" borderId="0" xfId="1" applyFill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center" vertical="center"/>
    </xf>
    <xf numFmtId="176" fontId="7" fillId="0" borderId="0" xfId="1" applyNumberFormat="1" applyFont="1" applyFill="1" applyAlignment="1">
      <alignment horizontal="center" vertical="center"/>
    </xf>
    <xf numFmtId="177" fontId="7" fillId="0" borderId="0" xfId="1" applyNumberFormat="1" applyFont="1" applyFill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76" fontId="8" fillId="0" borderId="1" xfId="1" applyNumberFormat="1" applyFont="1" applyFill="1" applyBorder="1" applyAlignment="1">
      <alignment horizontal="center" vertical="center" wrapText="1"/>
    </xf>
    <xf numFmtId="177" fontId="8" fillId="0" borderId="1" xfId="1" applyNumberFormat="1" applyFont="1" applyFill="1" applyBorder="1" applyAlignment="1">
      <alignment horizontal="center" vertical="center" wrapText="1"/>
    </xf>
    <xf numFmtId="178" fontId="4" fillId="0" borderId="5" xfId="1" applyNumberFormat="1" applyFont="1" applyFill="1" applyBorder="1" applyAlignment="1">
      <alignment horizontal="center" vertical="center" wrapText="1"/>
    </xf>
    <xf numFmtId="178" fontId="4" fillId="0" borderId="6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2">
    <cellStyle name="常规" xfId="0" builtinId="0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G24" sqref="G24"/>
    </sheetView>
  </sheetViews>
  <sheetFormatPr defaultRowHeight="14.25"/>
  <cols>
    <col min="1" max="1" width="8.25" customWidth="1"/>
    <col min="2" max="2" width="12.625" customWidth="1"/>
    <col min="3" max="17" width="11.625" customWidth="1"/>
    <col min="18" max="18" width="15.75" customWidth="1"/>
    <col min="19" max="19" width="11.625" hidden="1" customWidth="1"/>
  </cols>
  <sheetData>
    <row r="1" spans="1:19">
      <c r="A1" t="s">
        <v>7</v>
      </c>
    </row>
    <row r="2" spans="1:19" ht="21.75" customHeight="1">
      <c r="A2" s="35" t="s">
        <v>126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2.5" customHeight="1">
      <c r="R3" t="s">
        <v>8</v>
      </c>
    </row>
    <row r="4" spans="1:19" ht="35.1" customHeight="1">
      <c r="A4" s="2" t="s">
        <v>9</v>
      </c>
      <c r="B4" s="2" t="s">
        <v>10</v>
      </c>
      <c r="C4" s="36" t="s">
        <v>0</v>
      </c>
      <c r="D4" s="37"/>
      <c r="E4" s="36" t="s">
        <v>1</v>
      </c>
      <c r="F4" s="37"/>
      <c r="G4" s="36" t="s">
        <v>2</v>
      </c>
      <c r="H4" s="37"/>
      <c r="I4" s="36" t="s">
        <v>3</v>
      </c>
      <c r="J4" s="37"/>
      <c r="K4" s="36" t="s">
        <v>4</v>
      </c>
      <c r="L4" s="37"/>
      <c r="M4" s="36" t="s">
        <v>5</v>
      </c>
      <c r="N4" s="37"/>
      <c r="O4" s="36" t="s">
        <v>6</v>
      </c>
      <c r="P4" s="37"/>
      <c r="Q4" s="36" t="s">
        <v>11</v>
      </c>
      <c r="R4" s="37"/>
      <c r="S4" s="2"/>
    </row>
    <row r="5" spans="1:19" ht="35.1" customHeight="1">
      <c r="A5" s="2"/>
      <c r="B5" s="2"/>
      <c r="C5" s="2" t="s">
        <v>12</v>
      </c>
      <c r="D5" s="2" t="s">
        <v>13</v>
      </c>
      <c r="E5" s="2" t="s">
        <v>12</v>
      </c>
      <c r="F5" s="2" t="s">
        <v>13</v>
      </c>
      <c r="G5" s="2" t="s">
        <v>12</v>
      </c>
      <c r="H5" s="2" t="s">
        <v>13</v>
      </c>
      <c r="I5" s="2" t="s">
        <v>12</v>
      </c>
      <c r="J5" s="2" t="s">
        <v>13</v>
      </c>
      <c r="K5" s="2" t="s">
        <v>12</v>
      </c>
      <c r="L5" s="2" t="s">
        <v>13</v>
      </c>
      <c r="M5" s="2" t="s">
        <v>12</v>
      </c>
      <c r="N5" s="2" t="s">
        <v>13</v>
      </c>
      <c r="O5" s="2" t="s">
        <v>12</v>
      </c>
      <c r="P5" s="2" t="s">
        <v>13</v>
      </c>
      <c r="Q5" s="2" t="s">
        <v>12</v>
      </c>
      <c r="R5" s="2" t="s">
        <v>13</v>
      </c>
      <c r="S5" s="2"/>
    </row>
    <row r="6" spans="1:19" s="28" customFormat="1" ht="23.25" customHeight="1">
      <c r="A6" s="29"/>
      <c r="B6" s="29" t="s">
        <v>125</v>
      </c>
      <c r="C6" s="29">
        <f t="shared" ref="C6:D6" si="0">SUM(C7:C14)</f>
        <v>0</v>
      </c>
      <c r="D6" s="29">
        <f t="shared" si="0"/>
        <v>23.94</v>
      </c>
      <c r="E6" s="29">
        <f t="shared" ref="E6" si="1">SUM(E7:E14)</f>
        <v>0</v>
      </c>
      <c r="F6" s="29">
        <f t="shared" ref="F6" si="2">SUM(F7:F14)</f>
        <v>31.5</v>
      </c>
      <c r="G6" s="29">
        <f t="shared" ref="G6" si="3">SUM(G7:G14)</f>
        <v>0</v>
      </c>
      <c r="H6" s="29">
        <f t="shared" ref="H6" si="4">SUM(H7:H14)</f>
        <v>12</v>
      </c>
      <c r="I6" s="29">
        <f t="shared" ref="I6" si="5">SUM(I7:I14)</f>
        <v>-2.899999999999999</v>
      </c>
      <c r="J6" s="29">
        <f t="shared" ref="J6" si="6">SUM(J7:J14)</f>
        <v>5.2500000000000009</v>
      </c>
      <c r="K6" s="29">
        <f t="shared" ref="K6:Q6" si="7">SUM(K7:K14)</f>
        <v>-2.46</v>
      </c>
      <c r="L6" s="29">
        <f t="shared" si="7"/>
        <v>15.96</v>
      </c>
      <c r="M6" s="29">
        <f t="shared" si="7"/>
        <v>0</v>
      </c>
      <c r="N6" s="29">
        <f t="shared" si="7"/>
        <v>0</v>
      </c>
      <c r="O6" s="29">
        <f t="shared" si="7"/>
        <v>0</v>
      </c>
      <c r="P6" s="29">
        <f t="shared" si="7"/>
        <v>70.8</v>
      </c>
      <c r="Q6" s="29">
        <f t="shared" si="7"/>
        <v>0</v>
      </c>
      <c r="R6" s="29">
        <f>SUM(R7:R14)</f>
        <v>154.08999999999995</v>
      </c>
      <c r="S6" s="27"/>
    </row>
    <row r="7" spans="1:19" ht="24.75" customHeight="1">
      <c r="A7" s="2">
        <v>1</v>
      </c>
      <c r="B7" s="2" t="s">
        <v>14</v>
      </c>
      <c r="C7" s="2"/>
      <c r="D7" s="2">
        <v>0.42</v>
      </c>
      <c r="E7" s="2"/>
      <c r="F7" s="2">
        <v>0.42</v>
      </c>
      <c r="G7" s="2"/>
      <c r="H7" s="2">
        <v>1.2</v>
      </c>
      <c r="I7" s="2"/>
      <c r="J7" s="2">
        <v>1.1499999999999999</v>
      </c>
      <c r="K7" s="2">
        <v>-2.46</v>
      </c>
      <c r="L7" s="2"/>
      <c r="M7" s="2"/>
      <c r="N7" s="2"/>
      <c r="O7" s="2"/>
      <c r="P7" s="2">
        <v>70.8</v>
      </c>
      <c r="Q7" s="2"/>
      <c r="R7" s="2">
        <f t="shared" ref="R7:R14" si="8">C7+D7+E7+F7+G7+H7+I7+J7+K7+L7+M7+N7+O7+P7</f>
        <v>71.53</v>
      </c>
      <c r="S7" s="2">
        <v>613001</v>
      </c>
    </row>
    <row r="8" spans="1:19" ht="20.100000000000001" customHeight="1">
      <c r="A8" s="2">
        <f>+A7+1</f>
        <v>2</v>
      </c>
      <c r="B8" s="2" t="s">
        <v>15</v>
      </c>
      <c r="C8" s="2"/>
      <c r="D8" s="2">
        <v>3.96</v>
      </c>
      <c r="E8" s="2"/>
      <c r="F8" s="2">
        <v>2.82</v>
      </c>
      <c r="G8" s="2"/>
      <c r="H8" s="2">
        <v>0.96</v>
      </c>
      <c r="I8" s="2"/>
      <c r="J8" s="2">
        <v>0.05</v>
      </c>
      <c r="K8" s="2"/>
      <c r="L8" s="2"/>
      <c r="M8" s="2"/>
      <c r="N8" s="2"/>
      <c r="O8" s="2"/>
      <c r="P8" s="2"/>
      <c r="Q8" s="2"/>
      <c r="R8" s="2">
        <f t="shared" si="8"/>
        <v>7.7899999999999991</v>
      </c>
      <c r="S8" s="2">
        <v>613002</v>
      </c>
    </row>
    <row r="9" spans="1:19" ht="20.100000000000001" customHeight="1">
      <c r="A9" s="2">
        <f t="shared" ref="A9:A14" si="9">+A8+1</f>
        <v>3</v>
      </c>
      <c r="B9" s="2" t="s">
        <v>16</v>
      </c>
      <c r="C9" s="2"/>
      <c r="D9" s="2">
        <v>5.04</v>
      </c>
      <c r="E9" s="2"/>
      <c r="F9" s="2">
        <v>2.46</v>
      </c>
      <c r="G9" s="2"/>
      <c r="H9" s="2">
        <v>0.3</v>
      </c>
      <c r="I9" s="2">
        <v>-1.45</v>
      </c>
      <c r="J9" s="2"/>
      <c r="K9" s="2"/>
      <c r="L9" s="2"/>
      <c r="M9" s="2"/>
      <c r="N9" s="2"/>
      <c r="O9" s="2"/>
      <c r="P9" s="2"/>
      <c r="Q9" s="2"/>
      <c r="R9" s="2">
        <f t="shared" si="8"/>
        <v>6.35</v>
      </c>
      <c r="S9" s="2">
        <v>613003</v>
      </c>
    </row>
    <row r="10" spans="1:19" ht="20.100000000000001" customHeight="1">
      <c r="A10" s="2">
        <f t="shared" si="9"/>
        <v>4</v>
      </c>
      <c r="B10" s="2" t="s">
        <v>17</v>
      </c>
      <c r="C10" s="2"/>
      <c r="D10" s="2">
        <v>3.6</v>
      </c>
      <c r="E10" s="2"/>
      <c r="F10" s="2">
        <v>7.8</v>
      </c>
      <c r="G10" s="2"/>
      <c r="H10" s="2">
        <v>2.1</v>
      </c>
      <c r="I10" s="2"/>
      <c r="J10" s="2">
        <v>0.95</v>
      </c>
      <c r="K10" s="2"/>
      <c r="L10" s="2">
        <v>4.74</v>
      </c>
      <c r="M10" s="2"/>
      <c r="N10" s="2"/>
      <c r="O10" s="2"/>
      <c r="P10" s="2"/>
      <c r="Q10" s="2"/>
      <c r="R10" s="2">
        <f t="shared" si="8"/>
        <v>19.189999999999998</v>
      </c>
      <c r="S10" s="2">
        <v>613004</v>
      </c>
    </row>
    <row r="11" spans="1:19" ht="20.100000000000001" customHeight="1">
      <c r="A11" s="2">
        <f t="shared" si="9"/>
        <v>5</v>
      </c>
      <c r="B11" s="2" t="s">
        <v>18</v>
      </c>
      <c r="C11" s="2"/>
      <c r="D11" s="2">
        <v>3.12</v>
      </c>
      <c r="E11" s="2"/>
      <c r="F11" s="2">
        <v>5.04</v>
      </c>
      <c r="G11" s="2"/>
      <c r="H11" s="2">
        <v>2.2200000000000002</v>
      </c>
      <c r="I11" s="2"/>
      <c r="J11" s="2">
        <v>2.2000000000000002</v>
      </c>
      <c r="K11" s="2"/>
      <c r="L11" s="2">
        <v>3.72</v>
      </c>
      <c r="M11" s="2"/>
      <c r="N11" s="2"/>
      <c r="O11" s="2"/>
      <c r="P11" s="2"/>
      <c r="Q11" s="2"/>
      <c r="R11" s="2">
        <f t="shared" si="8"/>
        <v>16.3</v>
      </c>
      <c r="S11" s="2">
        <v>613005</v>
      </c>
    </row>
    <row r="12" spans="1:19" ht="20.100000000000001" customHeight="1">
      <c r="A12" s="2">
        <f t="shared" si="9"/>
        <v>6</v>
      </c>
      <c r="B12" s="2" t="s">
        <v>19</v>
      </c>
      <c r="C12" s="2"/>
      <c r="D12" s="2">
        <v>3.48</v>
      </c>
      <c r="E12" s="2"/>
      <c r="F12" s="2">
        <v>4.8</v>
      </c>
      <c r="G12" s="2"/>
      <c r="H12" s="2">
        <v>2.4</v>
      </c>
      <c r="I12" s="2">
        <v>-0.34999999999999898</v>
      </c>
      <c r="J12" s="2"/>
      <c r="K12" s="2"/>
      <c r="L12" s="2">
        <v>4.26</v>
      </c>
      <c r="M12" s="2"/>
      <c r="N12" s="2"/>
      <c r="O12" s="2"/>
      <c r="P12" s="2"/>
      <c r="Q12" s="2"/>
      <c r="R12" s="2">
        <f t="shared" si="8"/>
        <v>14.59</v>
      </c>
      <c r="S12" s="2">
        <v>613006</v>
      </c>
    </row>
    <row r="13" spans="1:19" ht="20.100000000000001" customHeight="1">
      <c r="A13" s="2">
        <f t="shared" si="9"/>
        <v>7</v>
      </c>
      <c r="B13" s="2" t="s">
        <v>20</v>
      </c>
      <c r="C13" s="2"/>
      <c r="D13" s="2">
        <v>2.58</v>
      </c>
      <c r="E13" s="2"/>
      <c r="F13" s="2">
        <v>2.1</v>
      </c>
      <c r="G13" s="2"/>
      <c r="H13" s="2">
        <v>1.44</v>
      </c>
      <c r="I13" s="2">
        <v>-1.1000000000000001</v>
      </c>
      <c r="J13" s="2"/>
      <c r="K13" s="2"/>
      <c r="L13" s="2">
        <v>0.9</v>
      </c>
      <c r="M13" s="2"/>
      <c r="N13" s="2"/>
      <c r="O13" s="2"/>
      <c r="P13" s="2"/>
      <c r="Q13" s="2"/>
      <c r="R13" s="2">
        <f t="shared" si="8"/>
        <v>5.92</v>
      </c>
      <c r="S13" s="2">
        <v>613007</v>
      </c>
    </row>
    <row r="14" spans="1:19" ht="20.100000000000001" customHeight="1">
      <c r="A14" s="2">
        <f t="shared" si="9"/>
        <v>8</v>
      </c>
      <c r="B14" s="2" t="s">
        <v>21</v>
      </c>
      <c r="C14" s="2"/>
      <c r="D14" s="2">
        <v>1.74</v>
      </c>
      <c r="E14" s="2"/>
      <c r="F14" s="2">
        <v>6.06</v>
      </c>
      <c r="G14" s="2"/>
      <c r="H14" s="2">
        <v>1.38</v>
      </c>
      <c r="I14" s="2"/>
      <c r="J14" s="2">
        <v>0.90000000000000102</v>
      </c>
      <c r="K14" s="2"/>
      <c r="L14" s="2">
        <v>2.34</v>
      </c>
      <c r="M14" s="2"/>
      <c r="N14" s="2"/>
      <c r="O14" s="2"/>
      <c r="P14" s="2"/>
      <c r="Q14" s="2"/>
      <c r="R14" s="2">
        <f t="shared" si="8"/>
        <v>12.42</v>
      </c>
      <c r="S14" s="2">
        <v>613008</v>
      </c>
    </row>
  </sheetData>
  <mergeCells count="9">
    <mergeCell ref="A2:S2"/>
    <mergeCell ref="C4:D4"/>
    <mergeCell ref="E4:F4"/>
    <mergeCell ref="G4:H4"/>
    <mergeCell ref="I4:J4"/>
    <mergeCell ref="K4:L4"/>
    <mergeCell ref="M4:N4"/>
    <mergeCell ref="O4:P4"/>
    <mergeCell ref="Q4:R4"/>
  </mergeCells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E10" sqref="E10"/>
    </sheetView>
  </sheetViews>
  <sheetFormatPr defaultRowHeight="14.25"/>
  <cols>
    <col min="2" max="2" width="13.25" customWidth="1"/>
  </cols>
  <sheetData>
    <row r="1" spans="1:25">
      <c r="A1" t="s">
        <v>34</v>
      </c>
    </row>
    <row r="2" spans="1:25" ht="21" customHeight="1">
      <c r="A2" s="35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26.25" customHeight="1">
      <c r="X3" t="s">
        <v>8</v>
      </c>
    </row>
    <row r="4" spans="1:25" ht="42.75" customHeight="1">
      <c r="A4" s="39" t="s">
        <v>9</v>
      </c>
      <c r="B4" s="39" t="s">
        <v>10</v>
      </c>
      <c r="C4" s="36" t="s">
        <v>36</v>
      </c>
      <c r="D4" s="38"/>
      <c r="E4" s="37"/>
      <c r="F4" s="36" t="s">
        <v>37</v>
      </c>
      <c r="G4" s="38"/>
      <c r="H4" s="38"/>
      <c r="I4" s="37"/>
      <c r="J4" s="36" t="s">
        <v>38</v>
      </c>
      <c r="K4" s="37"/>
      <c r="L4" s="36" t="s">
        <v>39</v>
      </c>
      <c r="M4" s="38"/>
      <c r="N4" s="38"/>
      <c r="O4" s="37"/>
      <c r="P4" s="36" t="s">
        <v>40</v>
      </c>
      <c r="Q4" s="38"/>
      <c r="R4" s="38"/>
      <c r="S4" s="37"/>
      <c r="T4" s="39" t="s">
        <v>41</v>
      </c>
      <c r="U4" s="39" t="s">
        <v>22</v>
      </c>
      <c r="V4" s="39" t="s">
        <v>42</v>
      </c>
      <c r="W4" s="36" t="s">
        <v>11</v>
      </c>
      <c r="X4" s="37"/>
      <c r="Y4" s="2"/>
    </row>
    <row r="5" spans="1:25" ht="99.75">
      <c r="A5" s="40"/>
      <c r="B5" s="40"/>
      <c r="C5" s="2" t="s">
        <v>43</v>
      </c>
      <c r="D5" s="2" t="s">
        <v>44</v>
      </c>
      <c r="E5" s="2" t="s">
        <v>45</v>
      </c>
      <c r="F5" s="2" t="s">
        <v>43</v>
      </c>
      <c r="G5" s="2" t="s">
        <v>46</v>
      </c>
      <c r="H5" s="2" t="s">
        <v>47</v>
      </c>
      <c r="I5" s="2" t="s">
        <v>45</v>
      </c>
      <c r="J5" s="2" t="s">
        <v>48</v>
      </c>
      <c r="K5" s="2" t="s">
        <v>49</v>
      </c>
      <c r="L5" s="2" t="s">
        <v>48</v>
      </c>
      <c r="M5" s="2" t="s">
        <v>50</v>
      </c>
      <c r="N5" s="2" t="s">
        <v>23</v>
      </c>
      <c r="O5" s="2" t="s">
        <v>51</v>
      </c>
      <c r="P5" s="2" t="s">
        <v>52</v>
      </c>
      <c r="Q5" s="2" t="s">
        <v>53</v>
      </c>
      <c r="R5" s="2" t="s">
        <v>54</v>
      </c>
      <c r="S5" s="2" t="s">
        <v>55</v>
      </c>
      <c r="T5" s="40"/>
      <c r="U5" s="40"/>
      <c r="V5" s="40"/>
      <c r="W5" s="2" t="s">
        <v>12</v>
      </c>
      <c r="X5" s="2" t="s">
        <v>13</v>
      </c>
      <c r="Y5" s="2"/>
    </row>
    <row r="6" spans="1:25" ht="63" customHeight="1">
      <c r="A6" s="2"/>
      <c r="B6" s="2"/>
      <c r="C6" s="2" t="s">
        <v>24</v>
      </c>
      <c r="D6" s="2" t="s">
        <v>56</v>
      </c>
      <c r="E6" s="2" t="s">
        <v>31</v>
      </c>
      <c r="F6" s="2" t="s">
        <v>33</v>
      </c>
      <c r="G6" s="2" t="s">
        <v>25</v>
      </c>
      <c r="H6" s="2" t="s">
        <v>57</v>
      </c>
      <c r="I6" s="2" t="s">
        <v>32</v>
      </c>
      <c r="J6" s="2" t="s">
        <v>58</v>
      </c>
      <c r="K6" s="2" t="s">
        <v>59</v>
      </c>
      <c r="L6" s="2" t="s">
        <v>60</v>
      </c>
      <c r="M6" s="2" t="s">
        <v>61</v>
      </c>
      <c r="N6" s="2" t="s">
        <v>62</v>
      </c>
      <c r="O6" s="2" t="s">
        <v>63</v>
      </c>
      <c r="P6" s="2" t="s">
        <v>64</v>
      </c>
      <c r="Q6" s="2" t="s">
        <v>65</v>
      </c>
      <c r="R6" s="2" t="s">
        <v>66</v>
      </c>
      <c r="S6" s="2" t="s">
        <v>67</v>
      </c>
      <c r="T6" s="2" t="s">
        <v>68</v>
      </c>
      <c r="U6" s="2" t="s">
        <v>69</v>
      </c>
      <c r="V6" s="2" t="s">
        <v>70</v>
      </c>
      <c r="W6" s="2" t="s">
        <v>71</v>
      </c>
      <c r="X6" s="2" t="s">
        <v>72</v>
      </c>
      <c r="Y6" s="2"/>
    </row>
    <row r="7" spans="1:25" ht="20.100000000000001" customHeight="1">
      <c r="A7" s="29"/>
      <c r="B7" s="29" t="s">
        <v>147</v>
      </c>
      <c r="C7" s="29">
        <f>SUM(C8+C11+C12+C13+C14+C15+C16+C17)</f>
        <v>141</v>
      </c>
      <c r="D7" s="29"/>
      <c r="E7" s="29"/>
      <c r="F7" s="29">
        <f t="shared" ref="F7:X7" si="0">SUM(F8+F11+F12+F13+F14+F15+F16+F17)</f>
        <v>216</v>
      </c>
      <c r="G7" s="29"/>
      <c r="H7" s="29"/>
      <c r="I7" s="29"/>
      <c r="J7" s="29">
        <f t="shared" si="0"/>
        <v>141</v>
      </c>
      <c r="K7" s="29">
        <f t="shared" si="0"/>
        <v>42.29999999999999</v>
      </c>
      <c r="L7" s="29">
        <f t="shared" si="0"/>
        <v>216</v>
      </c>
      <c r="M7" s="29">
        <f t="shared" si="0"/>
        <v>64.8</v>
      </c>
      <c r="N7" s="29">
        <f t="shared" si="0"/>
        <v>25.2</v>
      </c>
      <c r="O7" s="29">
        <f t="shared" si="0"/>
        <v>39.6</v>
      </c>
      <c r="P7" s="29"/>
      <c r="Q7" s="29"/>
      <c r="R7" s="29"/>
      <c r="S7" s="29"/>
      <c r="T7" s="29">
        <f t="shared" si="0"/>
        <v>25.380000000000003</v>
      </c>
      <c r="U7" s="29">
        <f t="shared" si="0"/>
        <v>-32.58</v>
      </c>
      <c r="V7" s="29">
        <f t="shared" si="0"/>
        <v>23.939999999999987</v>
      </c>
      <c r="W7" s="29"/>
      <c r="X7" s="29">
        <f t="shared" si="0"/>
        <v>23.939999999999987</v>
      </c>
      <c r="Y7" s="29"/>
    </row>
    <row r="8" spans="1:25" ht="21.75" customHeight="1">
      <c r="A8" s="2">
        <v>1</v>
      </c>
      <c r="B8" s="2" t="s">
        <v>14</v>
      </c>
      <c r="C8" s="2">
        <v>1</v>
      </c>
      <c r="D8" s="2"/>
      <c r="E8" s="2"/>
      <c r="F8" s="2">
        <v>2</v>
      </c>
      <c r="G8" s="2"/>
      <c r="H8" s="2"/>
      <c r="I8" s="2"/>
      <c r="J8" s="2">
        <f t="shared" ref="J8:J17" si="1">C8+D8+E8</f>
        <v>1</v>
      </c>
      <c r="K8" s="2">
        <f t="shared" ref="K8:K17" si="2">J8*0.3</f>
        <v>0.3</v>
      </c>
      <c r="L8" s="2">
        <f t="shared" ref="L8:L17" si="3">F8+G8+I8</f>
        <v>2</v>
      </c>
      <c r="M8" s="2">
        <f t="shared" ref="M8:M17" si="4">L8*0.3</f>
        <v>0.6</v>
      </c>
      <c r="N8" s="2">
        <v>0.3</v>
      </c>
      <c r="O8" s="2">
        <f t="shared" ref="O8:O17" si="5">M8-N8</f>
        <v>0.3</v>
      </c>
      <c r="P8" s="2"/>
      <c r="Q8" s="2"/>
      <c r="R8" s="2"/>
      <c r="S8" s="2"/>
      <c r="T8" s="3">
        <v>0.18</v>
      </c>
      <c r="U8" s="2"/>
      <c r="V8" s="2">
        <f t="shared" ref="V8:V17" si="6">K8+O8+S8-T8+U8</f>
        <v>0.42</v>
      </c>
      <c r="W8" s="2"/>
      <c r="X8" s="2">
        <f t="shared" ref="X8:X17" si="7">V8</f>
        <v>0.42</v>
      </c>
      <c r="Y8" s="2">
        <v>613001</v>
      </c>
    </row>
    <row r="9" spans="1:25" s="30" customFormat="1" ht="36" customHeight="1">
      <c r="A9" s="3"/>
      <c r="B9" s="31" t="s">
        <v>148</v>
      </c>
      <c r="C9" s="3">
        <v>1</v>
      </c>
      <c r="D9" s="3"/>
      <c r="E9" s="3"/>
      <c r="F9" s="3">
        <v>1</v>
      </c>
      <c r="G9" s="3"/>
      <c r="H9" s="3"/>
      <c r="I9" s="3"/>
      <c r="J9" s="3">
        <v>1</v>
      </c>
      <c r="K9" s="3">
        <f>SUM(J9*0.3)</f>
        <v>0.3</v>
      </c>
      <c r="L9" s="3">
        <v>1</v>
      </c>
      <c r="M9" s="3">
        <f>SUM(L9*0.3)</f>
        <v>0.3</v>
      </c>
      <c r="N9" s="3"/>
      <c r="O9" s="3">
        <v>0.3</v>
      </c>
      <c r="P9" s="3"/>
      <c r="Q9" s="3"/>
      <c r="R9" s="3"/>
      <c r="S9" s="3"/>
      <c r="T9" s="3">
        <v>0.18</v>
      </c>
      <c r="U9" s="3"/>
      <c r="V9" s="3">
        <f>SUM(K9+O9+S9-T9+U9)</f>
        <v>0.42</v>
      </c>
      <c r="W9" s="3"/>
      <c r="X9" s="3">
        <v>0.42</v>
      </c>
      <c r="Y9" s="3"/>
    </row>
    <row r="10" spans="1:25" s="30" customFormat="1" ht="37.5" customHeight="1">
      <c r="A10" s="3"/>
      <c r="B10" s="31" t="s">
        <v>149</v>
      </c>
      <c r="C10" s="3"/>
      <c r="D10" s="3"/>
      <c r="E10" s="3"/>
      <c r="F10" s="3">
        <v>1</v>
      </c>
      <c r="G10" s="3"/>
      <c r="H10" s="3"/>
      <c r="I10" s="3"/>
      <c r="J10" s="3"/>
      <c r="K10" s="3"/>
      <c r="L10" s="3">
        <v>1</v>
      </c>
      <c r="M10" s="3">
        <f>SUM(L10*0.3)</f>
        <v>0.3</v>
      </c>
      <c r="N10" s="3">
        <v>0.3</v>
      </c>
      <c r="O10" s="3"/>
      <c r="P10" s="3"/>
      <c r="Q10" s="3"/>
      <c r="R10" s="3"/>
      <c r="S10" s="3"/>
      <c r="T10" s="3"/>
      <c r="U10" s="3"/>
      <c r="V10" s="3">
        <f>SUM(K10+O10+S10-T10+U10)</f>
        <v>0</v>
      </c>
      <c r="W10" s="3"/>
      <c r="X10" s="3">
        <v>0</v>
      </c>
      <c r="Y10" s="3"/>
    </row>
    <row r="11" spans="1:25" ht="20.100000000000001" customHeight="1">
      <c r="A11" s="2">
        <f>+A8+1</f>
        <v>2</v>
      </c>
      <c r="B11" s="2" t="s">
        <v>15</v>
      </c>
      <c r="C11" s="2">
        <v>22</v>
      </c>
      <c r="D11" s="2"/>
      <c r="E11" s="2"/>
      <c r="F11" s="2">
        <v>34</v>
      </c>
      <c r="G11" s="2"/>
      <c r="H11" s="2"/>
      <c r="I11" s="2"/>
      <c r="J11" s="2">
        <f t="shared" si="1"/>
        <v>22</v>
      </c>
      <c r="K11" s="2">
        <f t="shared" si="2"/>
        <v>6.6</v>
      </c>
      <c r="L11" s="2">
        <f t="shared" si="3"/>
        <v>34</v>
      </c>
      <c r="M11" s="2">
        <f t="shared" si="4"/>
        <v>10.199999999999999</v>
      </c>
      <c r="N11" s="2">
        <v>3.3</v>
      </c>
      <c r="O11" s="2">
        <f t="shared" si="5"/>
        <v>6.8999999999999995</v>
      </c>
      <c r="P11" s="2"/>
      <c r="Q11" s="2"/>
      <c r="R11" s="2"/>
      <c r="S11" s="2"/>
      <c r="T11" s="2">
        <v>3.96</v>
      </c>
      <c r="U11" s="2">
        <v>-5.58</v>
      </c>
      <c r="V11" s="2">
        <f t="shared" si="6"/>
        <v>3.9599999999999991</v>
      </c>
      <c r="W11" s="2"/>
      <c r="X11" s="2">
        <f t="shared" si="7"/>
        <v>3.9599999999999991</v>
      </c>
      <c r="Y11" s="2">
        <v>613002</v>
      </c>
    </row>
    <row r="12" spans="1:25" ht="20.100000000000001" customHeight="1">
      <c r="A12" s="2">
        <f>+A11+1</f>
        <v>3</v>
      </c>
      <c r="B12" s="2" t="s">
        <v>16</v>
      </c>
      <c r="C12" s="2">
        <v>18</v>
      </c>
      <c r="D12" s="2"/>
      <c r="E12" s="2"/>
      <c r="F12" s="2">
        <v>24</v>
      </c>
      <c r="G12" s="2"/>
      <c r="H12" s="2"/>
      <c r="I12" s="2"/>
      <c r="J12" s="2">
        <f t="shared" si="1"/>
        <v>18</v>
      </c>
      <c r="K12" s="2">
        <f t="shared" si="2"/>
        <v>5.3999999999999995</v>
      </c>
      <c r="L12" s="2">
        <f t="shared" si="3"/>
        <v>24</v>
      </c>
      <c r="M12" s="2">
        <f t="shared" si="4"/>
        <v>7.1999999999999993</v>
      </c>
      <c r="N12" s="2">
        <v>0.9</v>
      </c>
      <c r="O12" s="2">
        <f t="shared" si="5"/>
        <v>6.2999999999999989</v>
      </c>
      <c r="P12" s="2"/>
      <c r="Q12" s="2"/>
      <c r="R12" s="2"/>
      <c r="S12" s="2"/>
      <c r="T12" s="2">
        <v>3.24</v>
      </c>
      <c r="U12" s="2">
        <v>-3.42</v>
      </c>
      <c r="V12" s="2">
        <f t="shared" si="6"/>
        <v>5.0399999999999991</v>
      </c>
      <c r="W12" s="2"/>
      <c r="X12" s="2">
        <f t="shared" si="7"/>
        <v>5.0399999999999991</v>
      </c>
      <c r="Y12" s="2">
        <v>613003</v>
      </c>
    </row>
    <row r="13" spans="1:25" ht="20.100000000000001" customHeight="1">
      <c r="A13" s="2">
        <f t="shared" ref="A13:A17" si="8">+A12+1</f>
        <v>4</v>
      </c>
      <c r="B13" s="2" t="s">
        <v>17</v>
      </c>
      <c r="C13" s="2">
        <v>30</v>
      </c>
      <c r="D13" s="2"/>
      <c r="E13" s="2"/>
      <c r="F13" s="2">
        <v>44</v>
      </c>
      <c r="G13" s="2"/>
      <c r="H13" s="2"/>
      <c r="I13" s="2"/>
      <c r="J13" s="2">
        <f t="shared" si="1"/>
        <v>30</v>
      </c>
      <c r="K13" s="2">
        <f t="shared" si="2"/>
        <v>9</v>
      </c>
      <c r="L13" s="2">
        <f t="shared" si="3"/>
        <v>44</v>
      </c>
      <c r="M13" s="2">
        <f t="shared" si="4"/>
        <v>13.2</v>
      </c>
      <c r="N13" s="2">
        <v>6.9</v>
      </c>
      <c r="O13" s="2">
        <f t="shared" si="5"/>
        <v>6.2999999999999989</v>
      </c>
      <c r="P13" s="2"/>
      <c r="Q13" s="2"/>
      <c r="R13" s="2"/>
      <c r="S13" s="2"/>
      <c r="T13" s="2">
        <v>5.4</v>
      </c>
      <c r="U13" s="2">
        <v>-6.3</v>
      </c>
      <c r="V13" s="2">
        <f t="shared" si="6"/>
        <v>3.5999999999999988</v>
      </c>
      <c r="W13" s="2"/>
      <c r="X13" s="2">
        <f t="shared" si="7"/>
        <v>3.5999999999999988</v>
      </c>
      <c r="Y13" s="2">
        <v>613004</v>
      </c>
    </row>
    <row r="14" spans="1:25" ht="20.100000000000001" customHeight="1">
      <c r="A14" s="2">
        <f t="shared" si="8"/>
        <v>5</v>
      </c>
      <c r="B14" s="2" t="s">
        <v>18</v>
      </c>
      <c r="C14" s="2">
        <v>17</v>
      </c>
      <c r="D14" s="2"/>
      <c r="E14" s="2"/>
      <c r="F14" s="2">
        <v>19</v>
      </c>
      <c r="G14" s="2"/>
      <c r="H14" s="2"/>
      <c r="I14" s="2"/>
      <c r="J14" s="2">
        <f t="shared" si="1"/>
        <v>17</v>
      </c>
      <c r="K14" s="2">
        <f t="shared" si="2"/>
        <v>5.0999999999999996</v>
      </c>
      <c r="L14" s="2">
        <f t="shared" si="3"/>
        <v>19</v>
      </c>
      <c r="M14" s="2">
        <f t="shared" si="4"/>
        <v>5.7</v>
      </c>
      <c r="N14" s="2">
        <v>2.1</v>
      </c>
      <c r="O14" s="2">
        <f t="shared" si="5"/>
        <v>3.6</v>
      </c>
      <c r="P14" s="2"/>
      <c r="Q14" s="2"/>
      <c r="R14" s="2"/>
      <c r="S14" s="2"/>
      <c r="T14" s="2">
        <v>3.06</v>
      </c>
      <c r="U14" s="2">
        <v>-2.52</v>
      </c>
      <c r="V14" s="2">
        <f t="shared" si="6"/>
        <v>3.1199999999999988</v>
      </c>
      <c r="W14" s="2"/>
      <c r="X14" s="2">
        <f t="shared" si="7"/>
        <v>3.1199999999999988</v>
      </c>
      <c r="Y14" s="2">
        <v>613005</v>
      </c>
    </row>
    <row r="15" spans="1:25" ht="20.100000000000001" customHeight="1">
      <c r="A15" s="2">
        <f t="shared" si="8"/>
        <v>6</v>
      </c>
      <c r="B15" s="2" t="s">
        <v>19</v>
      </c>
      <c r="C15" s="2">
        <v>24</v>
      </c>
      <c r="D15" s="2"/>
      <c r="E15" s="2"/>
      <c r="F15" s="2">
        <v>41</v>
      </c>
      <c r="G15" s="2"/>
      <c r="H15" s="2"/>
      <c r="I15" s="2"/>
      <c r="J15" s="2">
        <f t="shared" si="1"/>
        <v>24</v>
      </c>
      <c r="K15" s="2">
        <f t="shared" si="2"/>
        <v>7.1999999999999993</v>
      </c>
      <c r="L15" s="2">
        <f t="shared" si="3"/>
        <v>41</v>
      </c>
      <c r="M15" s="2">
        <f t="shared" si="4"/>
        <v>12.299999999999999</v>
      </c>
      <c r="N15" s="2">
        <v>5.4</v>
      </c>
      <c r="O15" s="2">
        <f t="shared" si="5"/>
        <v>6.8999999999999986</v>
      </c>
      <c r="P15" s="2"/>
      <c r="Q15" s="2"/>
      <c r="R15" s="2"/>
      <c r="S15" s="2"/>
      <c r="T15" s="2">
        <v>4.32</v>
      </c>
      <c r="U15" s="2">
        <v>-6.3</v>
      </c>
      <c r="V15" s="2">
        <f t="shared" si="6"/>
        <v>3.4799999999999978</v>
      </c>
      <c r="W15" s="2"/>
      <c r="X15" s="2">
        <f t="shared" si="7"/>
        <v>3.4799999999999978</v>
      </c>
      <c r="Y15" s="2">
        <v>613006</v>
      </c>
    </row>
    <row r="16" spans="1:25" ht="20.100000000000001" customHeight="1">
      <c r="A16" s="2">
        <f t="shared" si="8"/>
        <v>7</v>
      </c>
      <c r="B16" s="2" t="s">
        <v>20</v>
      </c>
      <c r="C16" s="2">
        <v>11</v>
      </c>
      <c r="D16" s="2"/>
      <c r="E16" s="2"/>
      <c r="F16" s="2">
        <v>17</v>
      </c>
      <c r="G16" s="2"/>
      <c r="H16" s="2"/>
      <c r="I16" s="2"/>
      <c r="J16" s="2">
        <f t="shared" si="1"/>
        <v>11</v>
      </c>
      <c r="K16" s="2">
        <f t="shared" si="2"/>
        <v>3.3</v>
      </c>
      <c r="L16" s="2">
        <f t="shared" si="3"/>
        <v>17</v>
      </c>
      <c r="M16" s="2">
        <f t="shared" si="4"/>
        <v>5.0999999999999996</v>
      </c>
      <c r="N16" s="2">
        <v>1.5</v>
      </c>
      <c r="O16" s="2">
        <f t="shared" si="5"/>
        <v>3.5999999999999996</v>
      </c>
      <c r="P16" s="2"/>
      <c r="Q16" s="2"/>
      <c r="R16" s="2"/>
      <c r="S16" s="2"/>
      <c r="T16" s="2">
        <v>1.98</v>
      </c>
      <c r="U16" s="2">
        <v>-2.34</v>
      </c>
      <c r="V16" s="2">
        <f t="shared" si="6"/>
        <v>2.58</v>
      </c>
      <c r="W16" s="2"/>
      <c r="X16" s="2">
        <f t="shared" si="7"/>
        <v>2.58</v>
      </c>
      <c r="Y16" s="2">
        <v>613007</v>
      </c>
    </row>
    <row r="17" spans="1:25" ht="20.100000000000001" customHeight="1">
      <c r="A17" s="2">
        <f t="shared" si="8"/>
        <v>8</v>
      </c>
      <c r="B17" s="2" t="s">
        <v>21</v>
      </c>
      <c r="C17" s="2">
        <v>18</v>
      </c>
      <c r="D17" s="2"/>
      <c r="E17" s="2"/>
      <c r="F17" s="2">
        <v>35</v>
      </c>
      <c r="G17" s="2"/>
      <c r="H17" s="2"/>
      <c r="I17" s="2"/>
      <c r="J17" s="2">
        <f t="shared" si="1"/>
        <v>18</v>
      </c>
      <c r="K17" s="2">
        <f t="shared" si="2"/>
        <v>5.3999999999999995</v>
      </c>
      <c r="L17" s="2">
        <f t="shared" si="3"/>
        <v>35</v>
      </c>
      <c r="M17" s="2">
        <f t="shared" si="4"/>
        <v>10.5</v>
      </c>
      <c r="N17" s="2">
        <v>4.8</v>
      </c>
      <c r="O17" s="2">
        <f t="shared" si="5"/>
        <v>5.7</v>
      </c>
      <c r="P17" s="2"/>
      <c r="Q17" s="2"/>
      <c r="R17" s="2"/>
      <c r="S17" s="2"/>
      <c r="T17" s="2">
        <v>3.24</v>
      </c>
      <c r="U17" s="2">
        <v>-6.12</v>
      </c>
      <c r="V17" s="2">
        <f t="shared" si="6"/>
        <v>1.7399999999999993</v>
      </c>
      <c r="W17" s="2"/>
      <c r="X17" s="2">
        <f t="shared" si="7"/>
        <v>1.7399999999999993</v>
      </c>
      <c r="Y17" s="2">
        <v>613008</v>
      </c>
    </row>
  </sheetData>
  <mergeCells count="12">
    <mergeCell ref="W4:X4"/>
    <mergeCell ref="A2:Y2"/>
    <mergeCell ref="T4:T5"/>
    <mergeCell ref="U4:U5"/>
    <mergeCell ref="V4:V5"/>
    <mergeCell ref="A4:A5"/>
    <mergeCell ref="B4:B5"/>
    <mergeCell ref="C4:E4"/>
    <mergeCell ref="F4:I4"/>
    <mergeCell ref="J4:K4"/>
    <mergeCell ref="L4:O4"/>
    <mergeCell ref="P4:S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workbookViewId="0">
      <selection activeCell="B10" sqref="B10"/>
    </sheetView>
  </sheetViews>
  <sheetFormatPr defaultRowHeight="14.25"/>
  <cols>
    <col min="2" max="2" width="12.75" customWidth="1"/>
  </cols>
  <sheetData>
    <row r="1" spans="1:24">
      <c r="A1" t="s">
        <v>73</v>
      </c>
    </row>
    <row r="2" spans="1:24" ht="18.75">
      <c r="A2" s="35" t="s">
        <v>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>
      <c r="W3" t="s">
        <v>8</v>
      </c>
    </row>
    <row r="4" spans="1:24" ht="41.25" customHeight="1">
      <c r="A4" s="39" t="s">
        <v>9</v>
      </c>
      <c r="B4" s="39" t="s">
        <v>10</v>
      </c>
      <c r="C4" s="36" t="s">
        <v>36</v>
      </c>
      <c r="D4" s="38"/>
      <c r="E4" s="37"/>
      <c r="F4" s="36" t="s">
        <v>37</v>
      </c>
      <c r="G4" s="38"/>
      <c r="H4" s="38"/>
      <c r="I4" s="37"/>
      <c r="J4" s="36" t="s">
        <v>38</v>
      </c>
      <c r="K4" s="37"/>
      <c r="L4" s="36" t="s">
        <v>39</v>
      </c>
      <c r="M4" s="38"/>
      <c r="N4" s="38"/>
      <c r="O4" s="37"/>
      <c r="P4" s="36" t="s">
        <v>40</v>
      </c>
      <c r="Q4" s="38"/>
      <c r="R4" s="38"/>
      <c r="S4" s="37"/>
      <c r="T4" s="39" t="s">
        <v>41</v>
      </c>
      <c r="U4" s="39" t="s">
        <v>42</v>
      </c>
      <c r="V4" s="36" t="s">
        <v>11</v>
      </c>
      <c r="W4" s="37"/>
      <c r="X4" s="2"/>
    </row>
    <row r="5" spans="1:24" ht="99.75">
      <c r="A5" s="40"/>
      <c r="B5" s="40"/>
      <c r="C5" s="2" t="s">
        <v>43</v>
      </c>
      <c r="D5" s="2" t="s">
        <v>44</v>
      </c>
      <c r="E5" s="2" t="s">
        <v>45</v>
      </c>
      <c r="F5" s="2" t="s">
        <v>43</v>
      </c>
      <c r="G5" s="2" t="s">
        <v>44</v>
      </c>
      <c r="H5" s="2" t="s">
        <v>47</v>
      </c>
      <c r="I5" s="2" t="s">
        <v>45</v>
      </c>
      <c r="J5" s="2" t="s">
        <v>48</v>
      </c>
      <c r="K5" s="2" t="s">
        <v>49</v>
      </c>
      <c r="L5" s="2" t="s">
        <v>48</v>
      </c>
      <c r="M5" s="2" t="s">
        <v>50</v>
      </c>
      <c r="N5" s="2" t="s">
        <v>23</v>
      </c>
      <c r="O5" s="2" t="s">
        <v>51</v>
      </c>
      <c r="P5" s="2" t="s">
        <v>52</v>
      </c>
      <c r="Q5" s="2" t="s">
        <v>53</v>
      </c>
      <c r="R5" s="2" t="s">
        <v>54</v>
      </c>
      <c r="S5" s="2" t="s">
        <v>55</v>
      </c>
      <c r="T5" s="40"/>
      <c r="U5" s="40"/>
      <c r="V5" s="2" t="s">
        <v>12</v>
      </c>
      <c r="W5" s="2" t="s">
        <v>13</v>
      </c>
      <c r="X5" s="2"/>
    </row>
    <row r="6" spans="1:24" ht="57">
      <c r="A6" s="2"/>
      <c r="B6" s="2"/>
      <c r="C6" s="2" t="s">
        <v>24</v>
      </c>
      <c r="D6" s="2" t="s">
        <v>56</v>
      </c>
      <c r="E6" s="2" t="s">
        <v>31</v>
      </c>
      <c r="F6" s="2" t="s">
        <v>33</v>
      </c>
      <c r="G6" s="2" t="s">
        <v>25</v>
      </c>
      <c r="H6" s="2" t="s">
        <v>57</v>
      </c>
      <c r="I6" s="2" t="s">
        <v>32</v>
      </c>
      <c r="J6" s="2" t="s">
        <v>58</v>
      </c>
      <c r="K6" s="2" t="s">
        <v>59</v>
      </c>
      <c r="L6" s="2" t="s">
        <v>60</v>
      </c>
      <c r="M6" s="2" t="s">
        <v>61</v>
      </c>
      <c r="N6" s="2" t="s">
        <v>62</v>
      </c>
      <c r="O6" s="2" t="s">
        <v>63</v>
      </c>
      <c r="P6" s="2" t="s">
        <v>64</v>
      </c>
      <c r="Q6" s="2" t="s">
        <v>65</v>
      </c>
      <c r="R6" s="2" t="s">
        <v>66</v>
      </c>
      <c r="S6" s="2" t="s">
        <v>67</v>
      </c>
      <c r="T6" s="2" t="s">
        <v>68</v>
      </c>
      <c r="U6" s="2" t="s">
        <v>122</v>
      </c>
      <c r="V6" s="2" t="s">
        <v>75</v>
      </c>
      <c r="W6" s="2" t="s">
        <v>71</v>
      </c>
      <c r="X6" s="2"/>
    </row>
    <row r="7" spans="1:24" s="1" customFormat="1" ht="27" customHeight="1">
      <c r="A7" s="29"/>
      <c r="B7" s="29" t="s">
        <v>147</v>
      </c>
      <c r="C7" s="29">
        <f>SUM(C8+C11+C12+C13+C14+C15+C16+C17)</f>
        <v>70</v>
      </c>
      <c r="D7" s="29"/>
      <c r="E7" s="29"/>
      <c r="F7" s="29">
        <f t="shared" ref="F7:W7" si="0">SUM(F8+F11+F12+F13+F14+F15+F16+F17)</f>
        <v>106</v>
      </c>
      <c r="G7" s="29"/>
      <c r="H7" s="29"/>
      <c r="I7" s="29"/>
      <c r="J7" s="29">
        <f t="shared" si="0"/>
        <v>70</v>
      </c>
      <c r="K7" s="29">
        <f t="shared" si="0"/>
        <v>21</v>
      </c>
      <c r="L7" s="29">
        <f t="shared" si="0"/>
        <v>106</v>
      </c>
      <c r="M7" s="29">
        <f t="shared" si="0"/>
        <v>31.8</v>
      </c>
      <c r="N7" s="29">
        <f t="shared" si="0"/>
        <v>8.7000000000000011</v>
      </c>
      <c r="O7" s="29">
        <f t="shared" si="0"/>
        <v>23.099999999999998</v>
      </c>
      <c r="P7" s="29"/>
      <c r="Q7" s="29"/>
      <c r="R7" s="29"/>
      <c r="S7" s="29"/>
      <c r="T7" s="29">
        <f t="shared" si="0"/>
        <v>12.600000000000001</v>
      </c>
      <c r="U7" s="29">
        <f t="shared" si="0"/>
        <v>31.5</v>
      </c>
      <c r="V7" s="29"/>
      <c r="W7" s="29">
        <f t="shared" si="0"/>
        <v>31.5</v>
      </c>
      <c r="X7" s="29"/>
    </row>
    <row r="8" spans="1:24" s="1" customFormat="1" ht="24.75" customHeight="1">
      <c r="A8" s="2">
        <v>1</v>
      </c>
      <c r="B8" s="2" t="s">
        <v>14</v>
      </c>
      <c r="C8" s="2">
        <v>1</v>
      </c>
      <c r="D8" s="2"/>
      <c r="E8" s="2"/>
      <c r="F8" s="2">
        <v>2</v>
      </c>
      <c r="G8" s="2"/>
      <c r="H8" s="2"/>
      <c r="I8" s="2"/>
      <c r="J8" s="2">
        <f t="shared" ref="J8:J17" si="1">C8+D8+E8</f>
        <v>1</v>
      </c>
      <c r="K8" s="2">
        <f t="shared" ref="K8:K17" si="2">J8*0.3</f>
        <v>0.3</v>
      </c>
      <c r="L8" s="2">
        <f t="shared" ref="L8:L17" si="3">F8+G8+I8</f>
        <v>2</v>
      </c>
      <c r="M8" s="2">
        <f t="shared" ref="M8:M17" si="4">L8*0.3</f>
        <v>0.6</v>
      </c>
      <c r="N8" s="2">
        <v>0.3</v>
      </c>
      <c r="O8" s="2">
        <f t="shared" ref="O8:O17" si="5">M8-N8</f>
        <v>0.3</v>
      </c>
      <c r="P8" s="2"/>
      <c r="Q8" s="2"/>
      <c r="R8" s="2"/>
      <c r="S8" s="2"/>
      <c r="T8" s="2">
        <v>0.18</v>
      </c>
      <c r="U8" s="2">
        <f t="shared" ref="U8:U17" si="6">K8+O8+S8-T8</f>
        <v>0.42</v>
      </c>
      <c r="V8" s="2"/>
      <c r="W8" s="2">
        <f t="shared" ref="W8:W17" si="7">U8</f>
        <v>0.42</v>
      </c>
      <c r="X8" s="2">
        <v>613001</v>
      </c>
    </row>
    <row r="9" spans="1:24" s="33" customFormat="1" ht="42" customHeight="1">
      <c r="A9" s="3"/>
      <c r="B9" s="31" t="s">
        <v>150</v>
      </c>
      <c r="C9" s="3"/>
      <c r="D9" s="3"/>
      <c r="E9" s="3"/>
      <c r="F9" s="3">
        <v>1</v>
      </c>
      <c r="G9" s="3"/>
      <c r="H9" s="3"/>
      <c r="I9" s="3"/>
      <c r="J9" s="3"/>
      <c r="K9" s="3"/>
      <c r="L9" s="3">
        <v>1</v>
      </c>
      <c r="M9" s="3">
        <v>0.3</v>
      </c>
      <c r="N9" s="3">
        <v>0.3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s="33" customFormat="1" ht="41.25" customHeight="1">
      <c r="A10" s="3"/>
      <c r="B10" s="31" t="s">
        <v>151</v>
      </c>
      <c r="C10" s="3">
        <v>1</v>
      </c>
      <c r="D10" s="3"/>
      <c r="E10" s="3"/>
      <c r="F10" s="3">
        <v>1</v>
      </c>
      <c r="G10" s="3"/>
      <c r="H10" s="3"/>
      <c r="I10" s="3"/>
      <c r="J10" s="3">
        <v>1</v>
      </c>
      <c r="K10" s="3">
        <v>0.3</v>
      </c>
      <c r="L10" s="3">
        <v>1</v>
      </c>
      <c r="M10" s="3">
        <v>0.3</v>
      </c>
      <c r="N10" s="3"/>
      <c r="O10" s="3">
        <v>0.3</v>
      </c>
      <c r="P10" s="3"/>
      <c r="Q10" s="3"/>
      <c r="R10" s="3"/>
      <c r="S10" s="3"/>
      <c r="T10" s="3">
        <v>0.18</v>
      </c>
      <c r="U10" s="3">
        <f>SUM(K10+O10+S10-T10)</f>
        <v>0.42</v>
      </c>
      <c r="V10" s="3"/>
      <c r="W10" s="3">
        <v>0.42</v>
      </c>
      <c r="X10" s="3"/>
    </row>
    <row r="11" spans="1:24" s="1" customFormat="1" ht="20.100000000000001" customHeight="1">
      <c r="A11" s="2">
        <f>+A8+1</f>
        <v>2</v>
      </c>
      <c r="B11" s="2" t="s">
        <v>15</v>
      </c>
      <c r="C11" s="2">
        <v>6</v>
      </c>
      <c r="D11" s="2"/>
      <c r="E11" s="2"/>
      <c r="F11" s="2">
        <v>13</v>
      </c>
      <c r="G11" s="2"/>
      <c r="H11" s="2"/>
      <c r="I11" s="2"/>
      <c r="J11" s="2">
        <f t="shared" si="1"/>
        <v>6</v>
      </c>
      <c r="K11" s="2">
        <f t="shared" si="2"/>
        <v>1.7999999999999998</v>
      </c>
      <c r="L11" s="2">
        <f t="shared" si="3"/>
        <v>13</v>
      </c>
      <c r="M11" s="2">
        <f t="shared" si="4"/>
        <v>3.9</v>
      </c>
      <c r="N11" s="2">
        <v>1.8</v>
      </c>
      <c r="O11" s="2">
        <f t="shared" si="5"/>
        <v>2.0999999999999996</v>
      </c>
      <c r="P11" s="2"/>
      <c r="Q11" s="2"/>
      <c r="R11" s="2"/>
      <c r="S11" s="2"/>
      <c r="T11" s="2">
        <v>1.08</v>
      </c>
      <c r="U11" s="2">
        <f t="shared" si="6"/>
        <v>2.8199999999999994</v>
      </c>
      <c r="V11" s="2"/>
      <c r="W11" s="2">
        <f t="shared" si="7"/>
        <v>2.8199999999999994</v>
      </c>
      <c r="X11" s="2">
        <v>613002</v>
      </c>
    </row>
    <row r="12" spans="1:24" s="1" customFormat="1" ht="20.100000000000001" customHeight="1">
      <c r="A12" s="2">
        <f>+A11+1</f>
        <v>3</v>
      </c>
      <c r="B12" s="2" t="s">
        <v>16</v>
      </c>
      <c r="C12" s="2">
        <v>3</v>
      </c>
      <c r="D12" s="2"/>
      <c r="E12" s="2"/>
      <c r="F12" s="2">
        <v>9</v>
      </c>
      <c r="G12" s="2"/>
      <c r="H12" s="2"/>
      <c r="I12" s="2"/>
      <c r="J12" s="2">
        <f t="shared" si="1"/>
        <v>3</v>
      </c>
      <c r="K12" s="2">
        <f t="shared" si="2"/>
        <v>0.89999999999999991</v>
      </c>
      <c r="L12" s="2">
        <f t="shared" si="3"/>
        <v>9</v>
      </c>
      <c r="M12" s="2">
        <f t="shared" si="4"/>
        <v>2.6999999999999997</v>
      </c>
      <c r="N12" s="2">
        <v>0.6</v>
      </c>
      <c r="O12" s="2">
        <f t="shared" si="5"/>
        <v>2.0999999999999996</v>
      </c>
      <c r="P12" s="2"/>
      <c r="Q12" s="2"/>
      <c r="R12" s="2"/>
      <c r="S12" s="2"/>
      <c r="T12" s="2">
        <v>0.54</v>
      </c>
      <c r="U12" s="2">
        <f t="shared" si="6"/>
        <v>2.4599999999999995</v>
      </c>
      <c r="V12" s="2"/>
      <c r="W12" s="2">
        <f t="shared" si="7"/>
        <v>2.4599999999999995</v>
      </c>
      <c r="X12" s="2">
        <v>613003</v>
      </c>
    </row>
    <row r="13" spans="1:24" s="1" customFormat="1" ht="20.100000000000001" customHeight="1">
      <c r="A13" s="2">
        <f t="shared" ref="A13:A17" si="8">+A12+1</f>
        <v>4</v>
      </c>
      <c r="B13" s="2" t="s">
        <v>17</v>
      </c>
      <c r="C13" s="2">
        <v>15</v>
      </c>
      <c r="D13" s="2"/>
      <c r="E13" s="2"/>
      <c r="F13" s="2">
        <v>27</v>
      </c>
      <c r="G13" s="2"/>
      <c r="H13" s="2"/>
      <c r="I13" s="2"/>
      <c r="J13" s="2">
        <f t="shared" si="1"/>
        <v>15</v>
      </c>
      <c r="K13" s="2">
        <f t="shared" si="2"/>
        <v>4.5</v>
      </c>
      <c r="L13" s="2">
        <f t="shared" si="3"/>
        <v>27</v>
      </c>
      <c r="M13" s="2">
        <f t="shared" si="4"/>
        <v>8.1</v>
      </c>
      <c r="N13" s="2">
        <v>2.1</v>
      </c>
      <c r="O13" s="2">
        <f t="shared" si="5"/>
        <v>6</v>
      </c>
      <c r="P13" s="2"/>
      <c r="Q13" s="2"/>
      <c r="R13" s="2"/>
      <c r="S13" s="2"/>
      <c r="T13" s="2">
        <v>2.7</v>
      </c>
      <c r="U13" s="2">
        <f t="shared" si="6"/>
        <v>7.8</v>
      </c>
      <c r="V13" s="2"/>
      <c r="W13" s="2">
        <f t="shared" si="7"/>
        <v>7.8</v>
      </c>
      <c r="X13" s="2">
        <v>613004</v>
      </c>
    </row>
    <row r="14" spans="1:24" s="1" customFormat="1" ht="20.100000000000001" customHeight="1">
      <c r="A14" s="2">
        <f t="shared" si="8"/>
        <v>5</v>
      </c>
      <c r="B14" s="2" t="s">
        <v>18</v>
      </c>
      <c r="C14" s="2">
        <v>12</v>
      </c>
      <c r="D14" s="2"/>
      <c r="E14" s="2"/>
      <c r="F14" s="2">
        <v>17</v>
      </c>
      <c r="G14" s="2"/>
      <c r="H14" s="2"/>
      <c r="I14" s="2"/>
      <c r="J14" s="2">
        <f t="shared" si="1"/>
        <v>12</v>
      </c>
      <c r="K14" s="2">
        <f t="shared" si="2"/>
        <v>3.5999999999999996</v>
      </c>
      <c r="L14" s="2">
        <f t="shared" si="3"/>
        <v>17</v>
      </c>
      <c r="M14" s="2">
        <f t="shared" si="4"/>
        <v>5.0999999999999996</v>
      </c>
      <c r="N14" s="2">
        <v>1.5</v>
      </c>
      <c r="O14" s="2">
        <f t="shared" si="5"/>
        <v>3.5999999999999996</v>
      </c>
      <c r="P14" s="2"/>
      <c r="Q14" s="2"/>
      <c r="R14" s="2"/>
      <c r="S14" s="2"/>
      <c r="T14" s="2">
        <v>2.16</v>
      </c>
      <c r="U14" s="2">
        <f t="shared" si="6"/>
        <v>5.0399999999999991</v>
      </c>
      <c r="V14" s="2"/>
      <c r="W14" s="2">
        <f t="shared" si="7"/>
        <v>5.0399999999999991</v>
      </c>
      <c r="X14" s="2">
        <v>613005</v>
      </c>
    </row>
    <row r="15" spans="1:24" s="1" customFormat="1" ht="20.100000000000001" customHeight="1">
      <c r="A15" s="2">
        <f t="shared" si="8"/>
        <v>6</v>
      </c>
      <c r="B15" s="2" t="s">
        <v>19</v>
      </c>
      <c r="C15" s="2">
        <v>10</v>
      </c>
      <c r="D15" s="2"/>
      <c r="E15" s="2"/>
      <c r="F15" s="2">
        <v>15</v>
      </c>
      <c r="G15" s="2"/>
      <c r="H15" s="2"/>
      <c r="I15" s="2"/>
      <c r="J15" s="2">
        <f t="shared" si="1"/>
        <v>10</v>
      </c>
      <c r="K15" s="2">
        <f t="shared" si="2"/>
        <v>3</v>
      </c>
      <c r="L15" s="2">
        <f t="shared" si="3"/>
        <v>15</v>
      </c>
      <c r="M15" s="2">
        <f t="shared" si="4"/>
        <v>4.5</v>
      </c>
      <c r="N15" s="2">
        <v>0.9</v>
      </c>
      <c r="O15" s="2">
        <f t="shared" si="5"/>
        <v>3.6</v>
      </c>
      <c r="P15" s="2"/>
      <c r="Q15" s="2"/>
      <c r="R15" s="2"/>
      <c r="S15" s="2"/>
      <c r="T15" s="2">
        <v>1.8</v>
      </c>
      <c r="U15" s="2">
        <f t="shared" si="6"/>
        <v>4.8</v>
      </c>
      <c r="V15" s="2"/>
      <c r="W15" s="2">
        <f t="shared" si="7"/>
        <v>4.8</v>
      </c>
      <c r="X15" s="2">
        <v>613006</v>
      </c>
    </row>
    <row r="16" spans="1:24" s="1" customFormat="1" ht="20.100000000000001" customHeight="1">
      <c r="A16" s="2">
        <f t="shared" si="8"/>
        <v>7</v>
      </c>
      <c r="B16" s="2" t="s">
        <v>20</v>
      </c>
      <c r="C16" s="2">
        <v>5</v>
      </c>
      <c r="D16" s="2"/>
      <c r="E16" s="2"/>
      <c r="F16" s="2">
        <v>7</v>
      </c>
      <c r="G16" s="2"/>
      <c r="H16" s="2"/>
      <c r="I16" s="2"/>
      <c r="J16" s="2">
        <f t="shared" si="1"/>
        <v>5</v>
      </c>
      <c r="K16" s="2">
        <f t="shared" si="2"/>
        <v>1.5</v>
      </c>
      <c r="L16" s="2">
        <f t="shared" si="3"/>
        <v>7</v>
      </c>
      <c r="M16" s="2">
        <f t="shared" si="4"/>
        <v>2.1</v>
      </c>
      <c r="N16" s="2">
        <v>0.6</v>
      </c>
      <c r="O16" s="2">
        <f t="shared" si="5"/>
        <v>1.5</v>
      </c>
      <c r="P16" s="2"/>
      <c r="Q16" s="2"/>
      <c r="R16" s="2"/>
      <c r="S16" s="2"/>
      <c r="T16" s="2">
        <v>0.9</v>
      </c>
      <c r="U16" s="2">
        <f t="shared" si="6"/>
        <v>2.1</v>
      </c>
      <c r="V16" s="2"/>
      <c r="W16" s="2">
        <f t="shared" si="7"/>
        <v>2.1</v>
      </c>
      <c r="X16" s="2">
        <v>613007</v>
      </c>
    </row>
    <row r="17" spans="1:24" s="1" customFormat="1" ht="20.100000000000001" customHeight="1">
      <c r="A17" s="2">
        <f t="shared" si="8"/>
        <v>8</v>
      </c>
      <c r="B17" s="2" t="s">
        <v>21</v>
      </c>
      <c r="C17" s="2">
        <v>18</v>
      </c>
      <c r="D17" s="2"/>
      <c r="E17" s="2"/>
      <c r="F17" s="2">
        <v>16</v>
      </c>
      <c r="G17" s="2"/>
      <c r="H17" s="2"/>
      <c r="I17" s="2"/>
      <c r="J17" s="2">
        <f t="shared" si="1"/>
        <v>18</v>
      </c>
      <c r="K17" s="2">
        <f t="shared" si="2"/>
        <v>5.3999999999999995</v>
      </c>
      <c r="L17" s="2">
        <f t="shared" si="3"/>
        <v>16</v>
      </c>
      <c r="M17" s="2">
        <f t="shared" si="4"/>
        <v>4.8</v>
      </c>
      <c r="N17" s="2">
        <v>0.9</v>
      </c>
      <c r="O17" s="2">
        <f t="shared" si="5"/>
        <v>3.9</v>
      </c>
      <c r="P17" s="2"/>
      <c r="Q17" s="2"/>
      <c r="R17" s="2"/>
      <c r="S17" s="2"/>
      <c r="T17" s="2">
        <v>3.24</v>
      </c>
      <c r="U17" s="2">
        <f t="shared" si="6"/>
        <v>6.0599999999999987</v>
      </c>
      <c r="V17" s="2"/>
      <c r="W17" s="2">
        <f t="shared" si="7"/>
        <v>6.0599999999999987</v>
      </c>
      <c r="X17" s="2">
        <v>613008</v>
      </c>
    </row>
  </sheetData>
  <mergeCells count="11">
    <mergeCell ref="C4:E4"/>
    <mergeCell ref="F4:I4"/>
    <mergeCell ref="J4:K4"/>
    <mergeCell ref="L4:O4"/>
    <mergeCell ref="A2:X2"/>
    <mergeCell ref="A4:A5"/>
    <mergeCell ref="B4:B5"/>
    <mergeCell ref="P4:S4"/>
    <mergeCell ref="V4:W4"/>
    <mergeCell ref="T4:T5"/>
    <mergeCell ref="U4:U5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B10" sqref="B10"/>
    </sheetView>
  </sheetViews>
  <sheetFormatPr defaultRowHeight="14.25"/>
  <cols>
    <col min="2" max="2" width="13" customWidth="1"/>
  </cols>
  <sheetData>
    <row r="1" spans="1:25">
      <c r="A1" t="s">
        <v>76</v>
      </c>
    </row>
    <row r="2" spans="1:25" ht="18.75">
      <c r="A2" s="35" t="s">
        <v>77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>
      <c r="X3" t="s">
        <v>8</v>
      </c>
    </row>
    <row r="4" spans="1:25" ht="85.5" customHeight="1">
      <c r="A4" s="2" t="s">
        <v>9</v>
      </c>
      <c r="B4" s="2" t="s">
        <v>10</v>
      </c>
      <c r="C4" s="36" t="s">
        <v>36</v>
      </c>
      <c r="D4" s="38"/>
      <c r="E4" s="37"/>
      <c r="F4" s="36" t="s">
        <v>37</v>
      </c>
      <c r="G4" s="38"/>
      <c r="H4" s="38"/>
      <c r="I4" s="38"/>
      <c r="J4" s="37"/>
      <c r="K4" s="36" t="s">
        <v>38</v>
      </c>
      <c r="L4" s="37"/>
      <c r="M4" s="36" t="s">
        <v>39</v>
      </c>
      <c r="N4" s="38"/>
      <c r="O4" s="38"/>
      <c r="P4" s="37"/>
      <c r="Q4" s="36" t="s">
        <v>40</v>
      </c>
      <c r="R4" s="38"/>
      <c r="S4" s="38"/>
      <c r="T4" s="37"/>
      <c r="U4" s="39" t="s">
        <v>22</v>
      </c>
      <c r="V4" s="39" t="s">
        <v>11</v>
      </c>
      <c r="W4" s="36" t="s">
        <v>11</v>
      </c>
      <c r="X4" s="37"/>
      <c r="Y4" s="2"/>
    </row>
    <row r="5" spans="1:25" ht="99.75">
      <c r="A5" s="2"/>
      <c r="B5" s="2"/>
      <c r="C5" s="2" t="s">
        <v>43</v>
      </c>
      <c r="D5" s="2" t="s">
        <v>44</v>
      </c>
      <c r="E5" s="2" t="s">
        <v>45</v>
      </c>
      <c r="F5" s="2" t="s">
        <v>43</v>
      </c>
      <c r="G5" s="2" t="s">
        <v>44</v>
      </c>
      <c r="H5" s="2" t="s">
        <v>47</v>
      </c>
      <c r="I5" s="2" t="s">
        <v>45</v>
      </c>
      <c r="J5" s="2" t="s">
        <v>78</v>
      </c>
      <c r="K5" s="2" t="s">
        <v>48</v>
      </c>
      <c r="L5" s="2" t="s">
        <v>49</v>
      </c>
      <c r="M5" s="2" t="s">
        <v>48</v>
      </c>
      <c r="N5" s="2" t="s">
        <v>50</v>
      </c>
      <c r="O5" s="2" t="s">
        <v>23</v>
      </c>
      <c r="P5" s="2" t="s">
        <v>51</v>
      </c>
      <c r="Q5" s="2" t="s">
        <v>52</v>
      </c>
      <c r="R5" s="2" t="s">
        <v>53</v>
      </c>
      <c r="S5" s="2" t="s">
        <v>54</v>
      </c>
      <c r="T5" s="2" t="s">
        <v>55</v>
      </c>
      <c r="U5" s="40"/>
      <c r="V5" s="40"/>
      <c r="W5" s="2" t="s">
        <v>12</v>
      </c>
      <c r="X5" s="2" t="s">
        <v>13</v>
      </c>
      <c r="Y5" s="2"/>
    </row>
    <row r="6" spans="1:25" ht="57">
      <c r="A6" s="2"/>
      <c r="B6" s="2"/>
      <c r="C6" s="2" t="s">
        <v>24</v>
      </c>
      <c r="D6" s="2" t="s">
        <v>56</v>
      </c>
      <c r="E6" s="2" t="s">
        <v>31</v>
      </c>
      <c r="F6" s="2" t="s">
        <v>33</v>
      </c>
      <c r="G6" s="2" t="s">
        <v>25</v>
      </c>
      <c r="H6" s="2" t="s">
        <v>57</v>
      </c>
      <c r="I6" s="2" t="s">
        <v>32</v>
      </c>
      <c r="J6" s="2" t="s">
        <v>26</v>
      </c>
      <c r="K6" s="2" t="s">
        <v>79</v>
      </c>
      <c r="L6" s="2" t="s">
        <v>80</v>
      </c>
      <c r="M6" s="2" t="s">
        <v>81</v>
      </c>
      <c r="N6" s="2" t="s">
        <v>82</v>
      </c>
      <c r="O6" s="2" t="s">
        <v>29</v>
      </c>
      <c r="P6" s="2" t="s">
        <v>83</v>
      </c>
      <c r="Q6" s="2" t="s">
        <v>84</v>
      </c>
      <c r="R6" s="2" t="s">
        <v>85</v>
      </c>
      <c r="S6" s="2" t="s">
        <v>86</v>
      </c>
      <c r="T6" s="2" t="s">
        <v>87</v>
      </c>
      <c r="U6" s="2" t="s">
        <v>69</v>
      </c>
      <c r="V6" s="2" t="s">
        <v>88</v>
      </c>
      <c r="W6" s="2" t="s">
        <v>71</v>
      </c>
      <c r="X6" s="2" t="s">
        <v>72</v>
      </c>
      <c r="Y6" s="2"/>
    </row>
    <row r="7" spans="1:25" s="32" customFormat="1" ht="20.100000000000001" customHeight="1">
      <c r="A7" s="29"/>
      <c r="B7" s="29" t="s">
        <v>147</v>
      </c>
      <c r="C7" s="29">
        <f>SUM(C8+C11+C12+C13+C14+C15+C16+C17)</f>
        <v>19</v>
      </c>
      <c r="D7" s="29"/>
      <c r="E7" s="29"/>
      <c r="F7" s="29">
        <f t="shared" ref="F7:X7" si="0">SUM(F8+F11+F12+F13+F14+F15+F16+F17)</f>
        <v>46</v>
      </c>
      <c r="G7" s="29"/>
      <c r="H7" s="29"/>
      <c r="I7" s="29"/>
      <c r="J7" s="29"/>
      <c r="K7" s="29">
        <f t="shared" si="0"/>
        <v>19</v>
      </c>
      <c r="L7" s="29">
        <f t="shared" si="0"/>
        <v>5.6999999999999993</v>
      </c>
      <c r="M7" s="29">
        <f t="shared" si="0"/>
        <v>46</v>
      </c>
      <c r="N7" s="29">
        <f t="shared" si="0"/>
        <v>13.8</v>
      </c>
      <c r="O7" s="29">
        <f t="shared" si="0"/>
        <v>5.7</v>
      </c>
      <c r="P7" s="29">
        <f t="shared" si="0"/>
        <v>8.1</v>
      </c>
      <c r="Q7" s="29"/>
      <c r="R7" s="29"/>
      <c r="S7" s="29"/>
      <c r="T7" s="29"/>
      <c r="U7" s="29">
        <f t="shared" si="0"/>
        <v>-1.8</v>
      </c>
      <c r="V7" s="29">
        <f t="shared" si="0"/>
        <v>11.999999999999998</v>
      </c>
      <c r="W7" s="29"/>
      <c r="X7" s="29">
        <f t="shared" si="0"/>
        <v>11.999999999999998</v>
      </c>
      <c r="Y7" s="29"/>
    </row>
    <row r="8" spans="1:25" s="30" customFormat="1" ht="20.100000000000001" customHeight="1">
      <c r="A8" s="3">
        <v>1</v>
      </c>
      <c r="B8" s="3" t="s">
        <v>14</v>
      </c>
      <c r="C8" s="3">
        <v>2</v>
      </c>
      <c r="D8" s="3"/>
      <c r="E8" s="3"/>
      <c r="F8" s="3">
        <v>2</v>
      </c>
      <c r="G8" s="3"/>
      <c r="H8" s="3"/>
      <c r="I8" s="3"/>
      <c r="J8" s="3"/>
      <c r="K8" s="3">
        <f t="shared" ref="K8:K17" si="1">C8+D8+E8</f>
        <v>2</v>
      </c>
      <c r="L8" s="3">
        <f t="shared" ref="L8:L17" si="2">K8*0.3</f>
        <v>0.6</v>
      </c>
      <c r="M8" s="3">
        <f t="shared" ref="M8:M17" si="3">F8+G8+I8</f>
        <v>2</v>
      </c>
      <c r="N8" s="3">
        <f t="shared" ref="N8:N17" si="4">M8*0.3</f>
        <v>0.6</v>
      </c>
      <c r="O8" s="3"/>
      <c r="P8" s="3">
        <f t="shared" ref="P8:P17" si="5">N8-O8</f>
        <v>0.6</v>
      </c>
      <c r="Q8" s="3"/>
      <c r="R8" s="3"/>
      <c r="S8" s="3"/>
      <c r="T8" s="3"/>
      <c r="U8" s="3"/>
      <c r="V8" s="3">
        <f t="shared" ref="V8:V17" si="6">L8+P8+T8+U8</f>
        <v>1.2</v>
      </c>
      <c r="W8" s="3"/>
      <c r="X8" s="3">
        <f t="shared" ref="X8:X17" si="7">V8</f>
        <v>1.2</v>
      </c>
      <c r="Y8" s="3">
        <v>613001</v>
      </c>
    </row>
    <row r="9" spans="1:25" s="30" customFormat="1" ht="28.5" customHeight="1">
      <c r="A9" s="3"/>
      <c r="B9" s="31" t="s">
        <v>152</v>
      </c>
      <c r="C9" s="3">
        <v>1</v>
      </c>
      <c r="D9" s="3"/>
      <c r="E9" s="3"/>
      <c r="F9" s="3">
        <v>1</v>
      </c>
      <c r="G9" s="3"/>
      <c r="H9" s="3"/>
      <c r="I9" s="3"/>
      <c r="J9" s="3"/>
      <c r="K9" s="3">
        <v>1</v>
      </c>
      <c r="L9" s="3">
        <v>0.3</v>
      </c>
      <c r="M9" s="3">
        <v>1</v>
      </c>
      <c r="N9" s="3">
        <v>0.3</v>
      </c>
      <c r="O9" s="3"/>
      <c r="P9" s="3">
        <v>0.3</v>
      </c>
      <c r="Q9" s="3"/>
      <c r="R9" s="3"/>
      <c r="S9" s="3"/>
      <c r="T9" s="3"/>
      <c r="U9" s="3"/>
      <c r="V9" s="3">
        <f>SUM(L9+P9+T9+U9)</f>
        <v>0.6</v>
      </c>
      <c r="W9" s="3"/>
      <c r="X9" s="3">
        <v>0.6</v>
      </c>
      <c r="Y9" s="3"/>
    </row>
    <row r="10" spans="1:25" s="30" customFormat="1" ht="28.5" customHeight="1">
      <c r="A10" s="3"/>
      <c r="B10" s="31" t="s">
        <v>159</v>
      </c>
      <c r="C10" s="3">
        <v>1</v>
      </c>
      <c r="D10" s="3"/>
      <c r="E10" s="3"/>
      <c r="F10" s="3">
        <v>1</v>
      </c>
      <c r="G10" s="3"/>
      <c r="H10" s="3"/>
      <c r="I10" s="3"/>
      <c r="J10" s="3"/>
      <c r="K10" s="3">
        <v>1</v>
      </c>
      <c r="L10" s="3">
        <v>0.3</v>
      </c>
      <c r="M10" s="3">
        <v>1</v>
      </c>
      <c r="N10" s="3">
        <v>0.3</v>
      </c>
      <c r="O10" s="3"/>
      <c r="P10" s="3">
        <v>0.3</v>
      </c>
      <c r="Q10" s="3"/>
      <c r="R10" s="3"/>
      <c r="S10" s="3"/>
      <c r="T10" s="3"/>
      <c r="U10" s="3"/>
      <c r="V10" s="3">
        <f>SUM(L10+P10+T10+U10)</f>
        <v>0.6</v>
      </c>
      <c r="W10" s="3"/>
      <c r="X10" s="3">
        <v>0.6</v>
      </c>
      <c r="Y10" s="3"/>
    </row>
    <row r="11" spans="1:25" s="30" customFormat="1" ht="20.100000000000001" customHeight="1">
      <c r="A11" s="3">
        <f>+A8+1</f>
        <v>2</v>
      </c>
      <c r="B11" s="3" t="s">
        <v>15</v>
      </c>
      <c r="C11" s="3">
        <v>3</v>
      </c>
      <c r="D11" s="3"/>
      <c r="E11" s="3"/>
      <c r="F11" s="3">
        <v>3</v>
      </c>
      <c r="G11" s="3"/>
      <c r="H11" s="3"/>
      <c r="I11" s="3"/>
      <c r="J11" s="3"/>
      <c r="K11" s="3">
        <f t="shared" si="1"/>
        <v>3</v>
      </c>
      <c r="L11" s="3">
        <f t="shared" si="2"/>
        <v>0.89999999999999991</v>
      </c>
      <c r="M11" s="3">
        <f t="shared" si="3"/>
        <v>3</v>
      </c>
      <c r="N11" s="3">
        <f t="shared" si="4"/>
        <v>0.89999999999999991</v>
      </c>
      <c r="O11" s="3">
        <v>0.3</v>
      </c>
      <c r="P11" s="3">
        <f t="shared" si="5"/>
        <v>0.59999999999999987</v>
      </c>
      <c r="Q11" s="3"/>
      <c r="R11" s="3"/>
      <c r="S11" s="3"/>
      <c r="T11" s="3"/>
      <c r="U11" s="3">
        <v>-0.54</v>
      </c>
      <c r="V11" s="3">
        <f t="shared" si="6"/>
        <v>0.95999999999999974</v>
      </c>
      <c r="W11" s="3"/>
      <c r="X11" s="3">
        <f t="shared" si="7"/>
        <v>0.95999999999999974</v>
      </c>
      <c r="Y11" s="3">
        <v>613002</v>
      </c>
    </row>
    <row r="12" spans="1:25" s="30" customFormat="1" ht="20.100000000000001" customHeight="1">
      <c r="A12" s="3">
        <f>+A11+1</f>
        <v>3</v>
      </c>
      <c r="B12" s="3" t="s">
        <v>16</v>
      </c>
      <c r="C12" s="3"/>
      <c r="D12" s="3"/>
      <c r="E12" s="3"/>
      <c r="F12" s="3">
        <v>3</v>
      </c>
      <c r="G12" s="3"/>
      <c r="H12" s="3"/>
      <c r="I12" s="3"/>
      <c r="J12" s="3"/>
      <c r="K12" s="3"/>
      <c r="L12" s="3"/>
      <c r="M12" s="3">
        <f t="shared" si="3"/>
        <v>3</v>
      </c>
      <c r="N12" s="3">
        <f t="shared" si="4"/>
        <v>0.89999999999999991</v>
      </c>
      <c r="O12" s="3">
        <v>0.6</v>
      </c>
      <c r="P12" s="3">
        <f t="shared" si="5"/>
        <v>0.29999999999999993</v>
      </c>
      <c r="Q12" s="3"/>
      <c r="R12" s="3"/>
      <c r="S12" s="3"/>
      <c r="T12" s="3"/>
      <c r="U12" s="3"/>
      <c r="V12" s="3">
        <f t="shared" si="6"/>
        <v>0.29999999999999993</v>
      </c>
      <c r="W12" s="3"/>
      <c r="X12" s="3">
        <f t="shared" si="7"/>
        <v>0.29999999999999993</v>
      </c>
      <c r="Y12" s="3">
        <v>613003</v>
      </c>
    </row>
    <row r="13" spans="1:25" s="30" customFormat="1" ht="20.100000000000001" customHeight="1">
      <c r="A13" s="3">
        <f t="shared" ref="A13:A17" si="8">+A12+1</f>
        <v>4</v>
      </c>
      <c r="B13" s="3" t="s">
        <v>17</v>
      </c>
      <c r="C13" s="3">
        <v>2</v>
      </c>
      <c r="D13" s="3"/>
      <c r="E13" s="3"/>
      <c r="F13" s="3">
        <v>12</v>
      </c>
      <c r="G13" s="3"/>
      <c r="H13" s="3"/>
      <c r="I13" s="3"/>
      <c r="J13" s="3"/>
      <c r="K13" s="3">
        <f t="shared" si="1"/>
        <v>2</v>
      </c>
      <c r="L13" s="3">
        <f t="shared" si="2"/>
        <v>0.6</v>
      </c>
      <c r="M13" s="3">
        <f t="shared" si="3"/>
        <v>12</v>
      </c>
      <c r="N13" s="3">
        <f t="shared" si="4"/>
        <v>3.5999999999999996</v>
      </c>
      <c r="O13" s="3">
        <v>2.1</v>
      </c>
      <c r="P13" s="3">
        <f t="shared" si="5"/>
        <v>1.4999999999999996</v>
      </c>
      <c r="Q13" s="3"/>
      <c r="R13" s="3"/>
      <c r="S13" s="3"/>
      <c r="T13" s="3"/>
      <c r="U13" s="3"/>
      <c r="V13" s="3">
        <f t="shared" si="6"/>
        <v>2.0999999999999996</v>
      </c>
      <c r="W13" s="3"/>
      <c r="X13" s="3">
        <f t="shared" si="7"/>
        <v>2.0999999999999996</v>
      </c>
      <c r="Y13" s="3">
        <v>613004</v>
      </c>
    </row>
    <row r="14" spans="1:25" s="30" customFormat="1" ht="20.100000000000001" customHeight="1">
      <c r="A14" s="3">
        <f t="shared" si="8"/>
        <v>5</v>
      </c>
      <c r="B14" s="3" t="s">
        <v>18</v>
      </c>
      <c r="C14" s="3">
        <v>4</v>
      </c>
      <c r="D14" s="3"/>
      <c r="E14" s="3"/>
      <c r="F14" s="3">
        <v>6</v>
      </c>
      <c r="G14" s="3"/>
      <c r="H14" s="3"/>
      <c r="I14" s="3"/>
      <c r="J14" s="3"/>
      <c r="K14" s="3">
        <f t="shared" si="1"/>
        <v>4</v>
      </c>
      <c r="L14" s="3">
        <f t="shared" si="2"/>
        <v>1.2</v>
      </c>
      <c r="M14" s="3">
        <f t="shared" si="3"/>
        <v>6</v>
      </c>
      <c r="N14" s="3">
        <f t="shared" si="4"/>
        <v>1.7999999999999998</v>
      </c>
      <c r="O14" s="3">
        <v>0.6</v>
      </c>
      <c r="P14" s="3">
        <f t="shared" si="5"/>
        <v>1.1999999999999997</v>
      </c>
      <c r="Q14" s="3"/>
      <c r="R14" s="3"/>
      <c r="S14" s="3"/>
      <c r="T14" s="3"/>
      <c r="U14" s="3">
        <v>-0.18</v>
      </c>
      <c r="V14" s="3">
        <f t="shared" si="6"/>
        <v>2.2199999999999993</v>
      </c>
      <c r="W14" s="3"/>
      <c r="X14" s="3">
        <f t="shared" si="7"/>
        <v>2.2199999999999993</v>
      </c>
      <c r="Y14" s="3">
        <v>613005</v>
      </c>
    </row>
    <row r="15" spans="1:25" s="30" customFormat="1" ht="20.100000000000001" customHeight="1">
      <c r="A15" s="3">
        <f t="shared" si="8"/>
        <v>6</v>
      </c>
      <c r="B15" s="3" t="s">
        <v>19</v>
      </c>
      <c r="C15" s="3">
        <v>3</v>
      </c>
      <c r="D15" s="3"/>
      <c r="E15" s="3"/>
      <c r="F15" s="3">
        <v>7</v>
      </c>
      <c r="G15" s="3"/>
      <c r="H15" s="3"/>
      <c r="I15" s="3"/>
      <c r="J15" s="3"/>
      <c r="K15" s="3">
        <f t="shared" si="1"/>
        <v>3</v>
      </c>
      <c r="L15" s="3">
        <f t="shared" si="2"/>
        <v>0.89999999999999991</v>
      </c>
      <c r="M15" s="3">
        <f t="shared" si="3"/>
        <v>7</v>
      </c>
      <c r="N15" s="3">
        <f t="shared" si="4"/>
        <v>2.1</v>
      </c>
      <c r="O15" s="3">
        <v>0.6</v>
      </c>
      <c r="P15" s="3">
        <f t="shared" si="5"/>
        <v>1.5</v>
      </c>
      <c r="Q15" s="3"/>
      <c r="R15" s="3"/>
      <c r="S15" s="3"/>
      <c r="T15" s="3"/>
      <c r="U15" s="3"/>
      <c r="V15" s="3">
        <f t="shared" si="6"/>
        <v>2.4</v>
      </c>
      <c r="W15" s="3"/>
      <c r="X15" s="3">
        <f t="shared" si="7"/>
        <v>2.4</v>
      </c>
      <c r="Y15" s="3">
        <v>613006</v>
      </c>
    </row>
    <row r="16" spans="1:25" s="30" customFormat="1" ht="20.100000000000001" customHeight="1">
      <c r="A16" s="3">
        <f t="shared" si="8"/>
        <v>7</v>
      </c>
      <c r="B16" s="3" t="s">
        <v>20</v>
      </c>
      <c r="C16" s="3">
        <v>3</v>
      </c>
      <c r="D16" s="3"/>
      <c r="E16" s="3"/>
      <c r="F16" s="3">
        <v>3</v>
      </c>
      <c r="G16" s="3"/>
      <c r="H16" s="3"/>
      <c r="I16" s="3"/>
      <c r="J16" s="3"/>
      <c r="K16" s="3">
        <f t="shared" si="1"/>
        <v>3</v>
      </c>
      <c r="L16" s="3">
        <f t="shared" si="2"/>
        <v>0.89999999999999991</v>
      </c>
      <c r="M16" s="3">
        <f t="shared" si="3"/>
        <v>3</v>
      </c>
      <c r="N16" s="3">
        <f t="shared" si="4"/>
        <v>0.89999999999999991</v>
      </c>
      <c r="O16" s="3"/>
      <c r="P16" s="3">
        <f t="shared" si="5"/>
        <v>0.89999999999999991</v>
      </c>
      <c r="Q16" s="3"/>
      <c r="R16" s="3"/>
      <c r="S16" s="3"/>
      <c r="T16" s="3"/>
      <c r="U16" s="3">
        <v>-0.36</v>
      </c>
      <c r="V16" s="3">
        <f t="shared" si="6"/>
        <v>1.44</v>
      </c>
      <c r="W16" s="3"/>
      <c r="X16" s="3">
        <f t="shared" si="7"/>
        <v>1.44</v>
      </c>
      <c r="Y16" s="3">
        <v>613007</v>
      </c>
    </row>
    <row r="17" spans="1:25" s="30" customFormat="1" ht="20.100000000000001" customHeight="1">
      <c r="A17" s="3">
        <f t="shared" si="8"/>
        <v>8</v>
      </c>
      <c r="B17" s="3" t="s">
        <v>21</v>
      </c>
      <c r="C17" s="3">
        <v>2</v>
      </c>
      <c r="D17" s="3"/>
      <c r="E17" s="3"/>
      <c r="F17" s="3">
        <v>10</v>
      </c>
      <c r="G17" s="3"/>
      <c r="H17" s="3"/>
      <c r="I17" s="3"/>
      <c r="J17" s="3"/>
      <c r="K17" s="3">
        <f t="shared" si="1"/>
        <v>2</v>
      </c>
      <c r="L17" s="3">
        <f t="shared" si="2"/>
        <v>0.6</v>
      </c>
      <c r="M17" s="3">
        <f t="shared" si="3"/>
        <v>10</v>
      </c>
      <c r="N17" s="3">
        <f t="shared" si="4"/>
        <v>3</v>
      </c>
      <c r="O17" s="3">
        <v>1.5</v>
      </c>
      <c r="P17" s="3">
        <f t="shared" si="5"/>
        <v>1.5</v>
      </c>
      <c r="Q17" s="3"/>
      <c r="R17" s="3"/>
      <c r="S17" s="3"/>
      <c r="T17" s="3"/>
      <c r="U17" s="3">
        <v>-0.72</v>
      </c>
      <c r="V17" s="3">
        <f t="shared" si="6"/>
        <v>1.3800000000000001</v>
      </c>
      <c r="W17" s="3"/>
      <c r="X17" s="3">
        <f t="shared" si="7"/>
        <v>1.3800000000000001</v>
      </c>
      <c r="Y17" s="3">
        <v>613008</v>
      </c>
    </row>
  </sheetData>
  <mergeCells count="9">
    <mergeCell ref="A2:Y2"/>
    <mergeCell ref="C4:E4"/>
    <mergeCell ref="F4:J4"/>
    <mergeCell ref="K4:L4"/>
    <mergeCell ref="M4:P4"/>
    <mergeCell ref="Q4:T4"/>
    <mergeCell ref="W4:X4"/>
    <mergeCell ref="U4:U5"/>
    <mergeCell ref="V4:V5"/>
  </mergeCells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pane xSplit="2" ySplit="7" topLeftCell="T8" activePane="bottomRight" state="frozen"/>
      <selection pane="topRight" activeCell="C1" sqref="C1"/>
      <selection pane="bottomLeft" activeCell="A8" sqref="A8"/>
      <selection pane="bottomRight" activeCell="AN11" sqref="AN11"/>
    </sheetView>
  </sheetViews>
  <sheetFormatPr defaultRowHeight="14.25"/>
  <cols>
    <col min="2" max="2" width="12.75" customWidth="1"/>
  </cols>
  <sheetData>
    <row r="1" spans="1:41">
      <c r="A1" t="s">
        <v>89</v>
      </c>
    </row>
    <row r="2" spans="1:41" ht="23.25" customHeight="1">
      <c r="A2" s="35" t="s">
        <v>90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1" ht="24.75" customHeight="1">
      <c r="AN3" t="s">
        <v>8</v>
      </c>
    </row>
    <row r="4" spans="1:41" ht="39.75" customHeight="1">
      <c r="A4" s="39" t="s">
        <v>9</v>
      </c>
      <c r="B4" s="39" t="s">
        <v>10</v>
      </c>
      <c r="C4" s="36" t="s">
        <v>91</v>
      </c>
      <c r="D4" s="38"/>
      <c r="E4" s="38"/>
      <c r="F4" s="38"/>
      <c r="G4" s="38"/>
      <c r="H4" s="38"/>
      <c r="I4" s="38"/>
      <c r="J4" s="38"/>
      <c r="K4" s="37"/>
      <c r="L4" s="36" t="s">
        <v>92</v>
      </c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7"/>
      <c r="Y4" s="36" t="s">
        <v>93</v>
      </c>
      <c r="Z4" s="38"/>
      <c r="AA4" s="37"/>
      <c r="AB4" s="36" t="s">
        <v>94</v>
      </c>
      <c r="AC4" s="38"/>
      <c r="AD4" s="38"/>
      <c r="AE4" s="38"/>
      <c r="AF4" s="37"/>
      <c r="AG4" s="36" t="s">
        <v>40</v>
      </c>
      <c r="AH4" s="38"/>
      <c r="AI4" s="38"/>
      <c r="AJ4" s="37"/>
      <c r="AK4" s="39" t="s">
        <v>22</v>
      </c>
      <c r="AL4" s="39" t="s">
        <v>42</v>
      </c>
      <c r="AM4" s="36" t="s">
        <v>11</v>
      </c>
      <c r="AN4" s="37"/>
      <c r="AO4" s="39"/>
    </row>
    <row r="5" spans="1:41" ht="57" customHeight="1">
      <c r="A5" s="41"/>
      <c r="B5" s="41"/>
      <c r="C5" s="36" t="s">
        <v>95</v>
      </c>
      <c r="D5" s="38"/>
      <c r="E5" s="37"/>
      <c r="F5" s="36" t="s">
        <v>96</v>
      </c>
      <c r="G5" s="38"/>
      <c r="H5" s="37"/>
      <c r="I5" s="36" t="s">
        <v>97</v>
      </c>
      <c r="J5" s="38"/>
      <c r="K5" s="37"/>
      <c r="L5" s="36" t="s">
        <v>95</v>
      </c>
      <c r="M5" s="38"/>
      <c r="N5" s="38"/>
      <c r="O5" s="38"/>
      <c r="P5" s="37"/>
      <c r="Q5" s="36" t="s">
        <v>96</v>
      </c>
      <c r="R5" s="38"/>
      <c r="S5" s="38"/>
      <c r="T5" s="37"/>
      <c r="U5" s="36" t="s">
        <v>97</v>
      </c>
      <c r="V5" s="38"/>
      <c r="W5" s="38"/>
      <c r="X5" s="37"/>
      <c r="Y5" s="39" t="s">
        <v>98</v>
      </c>
      <c r="Z5" s="39" t="s">
        <v>99</v>
      </c>
      <c r="AA5" s="39" t="s">
        <v>49</v>
      </c>
      <c r="AB5" s="39" t="s">
        <v>98</v>
      </c>
      <c r="AC5" s="39" t="s">
        <v>99</v>
      </c>
      <c r="AD5" s="39" t="s">
        <v>50</v>
      </c>
      <c r="AE5" s="39" t="s">
        <v>23</v>
      </c>
      <c r="AF5" s="39" t="s">
        <v>51</v>
      </c>
      <c r="AG5" s="39" t="s">
        <v>100</v>
      </c>
      <c r="AH5" s="39" t="s">
        <v>53</v>
      </c>
      <c r="AI5" s="39" t="s">
        <v>54</v>
      </c>
      <c r="AJ5" s="39" t="s">
        <v>55</v>
      </c>
      <c r="AK5" s="41"/>
      <c r="AL5" s="41"/>
      <c r="AM5" s="39" t="s">
        <v>12</v>
      </c>
      <c r="AN5" s="39" t="s">
        <v>13</v>
      </c>
      <c r="AO5" s="41"/>
    </row>
    <row r="6" spans="1:41" ht="43.5" customHeight="1">
      <c r="A6" s="40"/>
      <c r="B6" s="40"/>
      <c r="C6" s="2" t="s">
        <v>43</v>
      </c>
      <c r="D6" s="2" t="s">
        <v>44</v>
      </c>
      <c r="E6" s="2" t="s">
        <v>45</v>
      </c>
      <c r="F6" s="2" t="s">
        <v>43</v>
      </c>
      <c r="G6" s="2" t="s">
        <v>44</v>
      </c>
      <c r="H6" s="2" t="s">
        <v>45</v>
      </c>
      <c r="I6" s="2" t="s">
        <v>43</v>
      </c>
      <c r="J6" s="2" t="s">
        <v>44</v>
      </c>
      <c r="K6" s="2" t="s">
        <v>45</v>
      </c>
      <c r="L6" s="2" t="s">
        <v>47</v>
      </c>
      <c r="M6" s="2" t="s">
        <v>44</v>
      </c>
      <c r="N6" s="2" t="s">
        <v>43</v>
      </c>
      <c r="O6" s="2" t="s">
        <v>45</v>
      </c>
      <c r="P6" s="2" t="s">
        <v>78</v>
      </c>
      <c r="Q6" s="2" t="s">
        <v>47</v>
      </c>
      <c r="R6" s="2" t="s">
        <v>44</v>
      </c>
      <c r="S6" s="2" t="s">
        <v>43</v>
      </c>
      <c r="T6" s="2" t="s">
        <v>45</v>
      </c>
      <c r="U6" s="2" t="s">
        <v>47</v>
      </c>
      <c r="V6" s="2" t="s">
        <v>44</v>
      </c>
      <c r="W6" s="2" t="s">
        <v>43</v>
      </c>
      <c r="X6" s="2" t="s">
        <v>45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</row>
    <row r="7" spans="1:41" ht="104.25" customHeight="1">
      <c r="A7" s="2"/>
      <c r="B7" s="2"/>
      <c r="C7" s="2" t="s">
        <v>24</v>
      </c>
      <c r="D7" s="2" t="s">
        <v>56</v>
      </c>
      <c r="E7" s="2" t="s">
        <v>31</v>
      </c>
      <c r="F7" s="2" t="s">
        <v>33</v>
      </c>
      <c r="G7" s="2" t="s">
        <v>25</v>
      </c>
      <c r="H7" s="2" t="s">
        <v>57</v>
      </c>
      <c r="I7" s="2" t="s">
        <v>32</v>
      </c>
      <c r="J7" s="2" t="s">
        <v>26</v>
      </c>
      <c r="K7" s="2" t="s">
        <v>101</v>
      </c>
      <c r="L7" s="2" t="s">
        <v>27</v>
      </c>
      <c r="M7" s="2" t="s">
        <v>28</v>
      </c>
      <c r="N7" s="2" t="s">
        <v>62</v>
      </c>
      <c r="O7" s="2" t="s">
        <v>29</v>
      </c>
      <c r="P7" s="2" t="s">
        <v>30</v>
      </c>
      <c r="Q7" s="2" t="s">
        <v>102</v>
      </c>
      <c r="R7" s="2" t="s">
        <v>66</v>
      </c>
      <c r="S7" s="2" t="s">
        <v>86</v>
      </c>
      <c r="T7" s="2" t="s">
        <v>68</v>
      </c>
      <c r="U7" s="2" t="s">
        <v>69</v>
      </c>
      <c r="V7" s="2" t="s">
        <v>75</v>
      </c>
      <c r="W7" s="2" t="s">
        <v>71</v>
      </c>
      <c r="X7" s="2" t="s">
        <v>72</v>
      </c>
      <c r="Y7" s="2" t="s">
        <v>103</v>
      </c>
      <c r="Z7" s="2" t="s">
        <v>104</v>
      </c>
      <c r="AA7" s="2" t="s">
        <v>123</v>
      </c>
      <c r="AB7" s="2" t="s">
        <v>105</v>
      </c>
      <c r="AC7" s="2" t="s">
        <v>106</v>
      </c>
      <c r="AD7" s="2" t="s">
        <v>124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/>
    </row>
    <row r="8" spans="1:41" ht="20.100000000000001" customHeight="1">
      <c r="A8" s="29"/>
      <c r="B8" s="29" t="s">
        <v>147</v>
      </c>
      <c r="C8" s="29">
        <f>SUM(C9+C12+C13+C14+C15+C16+C17+C18)</f>
        <v>19</v>
      </c>
      <c r="D8" s="29"/>
      <c r="E8" s="29"/>
      <c r="F8" s="29">
        <f t="shared" ref="F8:AN8" si="0">SUM(F9+F12+F13+F14+F15+F16+F17+F18)</f>
        <v>1</v>
      </c>
      <c r="G8" s="29">
        <f t="shared" si="0"/>
        <v>1</v>
      </c>
      <c r="H8" s="29"/>
      <c r="I8" s="29"/>
      <c r="J8" s="29"/>
      <c r="K8" s="29"/>
      <c r="L8" s="29"/>
      <c r="M8" s="29"/>
      <c r="N8" s="29">
        <f t="shared" si="0"/>
        <v>46</v>
      </c>
      <c r="O8" s="29"/>
      <c r="P8" s="29"/>
      <c r="Q8" s="29">
        <f t="shared" si="0"/>
        <v>27</v>
      </c>
      <c r="R8" s="29">
        <f t="shared" si="0"/>
        <v>690</v>
      </c>
      <c r="S8" s="29">
        <f t="shared" si="0"/>
        <v>40</v>
      </c>
      <c r="T8" s="29"/>
      <c r="U8" s="29"/>
      <c r="V8" s="29">
        <f t="shared" si="0"/>
        <v>1</v>
      </c>
      <c r="W8" s="29"/>
      <c r="X8" s="29"/>
      <c r="Y8" s="29">
        <f t="shared" si="0"/>
        <v>19</v>
      </c>
      <c r="Z8" s="29">
        <f t="shared" si="0"/>
        <v>2</v>
      </c>
      <c r="AA8" s="29">
        <f t="shared" si="0"/>
        <v>5.05</v>
      </c>
      <c r="AB8" s="29">
        <f t="shared" si="0"/>
        <v>46</v>
      </c>
      <c r="AC8" s="29">
        <f t="shared" si="0"/>
        <v>731</v>
      </c>
      <c r="AD8" s="29">
        <f t="shared" si="0"/>
        <v>121.14999999999999</v>
      </c>
      <c r="AE8" s="29">
        <f t="shared" si="0"/>
        <v>118.3</v>
      </c>
      <c r="AF8" s="29">
        <f t="shared" si="0"/>
        <v>2.85</v>
      </c>
      <c r="AG8" s="29">
        <f t="shared" si="0"/>
        <v>13</v>
      </c>
      <c r="AH8" s="29">
        <f t="shared" si="0"/>
        <v>2.6</v>
      </c>
      <c r="AI8" s="29">
        <f t="shared" si="0"/>
        <v>4.4000000000000004</v>
      </c>
      <c r="AJ8" s="29">
        <f t="shared" si="0"/>
        <v>-1.8</v>
      </c>
      <c r="AK8" s="29">
        <f t="shared" si="0"/>
        <v>-3.75</v>
      </c>
      <c r="AL8" s="29">
        <f t="shared" si="0"/>
        <v>2.3499999999999996</v>
      </c>
      <c r="AM8" s="29">
        <f t="shared" si="0"/>
        <v>-2.9000000000000004</v>
      </c>
      <c r="AN8" s="29">
        <f t="shared" si="0"/>
        <v>5.25</v>
      </c>
      <c r="AO8" s="29"/>
    </row>
    <row r="9" spans="1:41" ht="21.75" customHeight="1">
      <c r="A9" s="2">
        <v>1</v>
      </c>
      <c r="B9" s="2" t="s">
        <v>14</v>
      </c>
      <c r="C9" s="2">
        <v>2</v>
      </c>
      <c r="D9" s="2"/>
      <c r="E9" s="2"/>
      <c r="F9" s="2">
        <v>1</v>
      </c>
      <c r="G9" s="2"/>
      <c r="H9" s="2"/>
      <c r="I9" s="2"/>
      <c r="J9" s="2"/>
      <c r="K9" s="2"/>
      <c r="L9" s="2"/>
      <c r="M9" s="2"/>
      <c r="N9" s="2">
        <v>2</v>
      </c>
      <c r="O9" s="2"/>
      <c r="P9" s="2"/>
      <c r="Q9" s="2"/>
      <c r="R9" s="2"/>
      <c r="S9" s="2">
        <v>6</v>
      </c>
      <c r="T9" s="2"/>
      <c r="U9" s="2"/>
      <c r="V9" s="2"/>
      <c r="W9" s="2"/>
      <c r="X9" s="2"/>
      <c r="Y9" s="2">
        <f t="shared" ref="Y9:Y18" si="1">C9+D9+E9</f>
        <v>2</v>
      </c>
      <c r="Z9" s="2">
        <f>F9+G9+H9+I9+J9+K9</f>
        <v>1</v>
      </c>
      <c r="AA9" s="2">
        <f t="shared" ref="AA9:AA18" si="2">(Y9+Z9*0.6)*0.25</f>
        <v>0.65</v>
      </c>
      <c r="AB9" s="2">
        <f t="shared" ref="AB9:AB18" si="3">M9+N9+O9</f>
        <v>2</v>
      </c>
      <c r="AC9" s="2">
        <f t="shared" ref="AC9:AC18" si="4">R9+S9+T9+V9+W9+X9</f>
        <v>6</v>
      </c>
      <c r="AD9" s="2">
        <f t="shared" ref="AD9:AD18" si="5">(AB9+AC9*0.6)*0.25</f>
        <v>1.4</v>
      </c>
      <c r="AE9" s="2">
        <v>0.9</v>
      </c>
      <c r="AF9" s="2">
        <f>AD9-AE9</f>
        <v>0.49999999999999989</v>
      </c>
      <c r="AG9" s="2">
        <f t="shared" ref="AG9:AG18" si="6">S9+W9-Q9-U9</f>
        <v>6</v>
      </c>
      <c r="AH9" s="2">
        <f t="shared" ref="AH9:AH18" si="7">AG9*0.25*0.4*2</f>
        <v>1.2000000000000002</v>
      </c>
      <c r="AI9" s="2">
        <v>1.2</v>
      </c>
      <c r="AJ9" s="2"/>
      <c r="AK9" s="2"/>
      <c r="AL9" s="2">
        <f t="shared" ref="AL9:AL18" si="8">AA9+AF9+AJ9+AK9</f>
        <v>1.1499999999999999</v>
      </c>
      <c r="AM9" s="2"/>
      <c r="AN9" s="2">
        <f t="shared" ref="AN9:AN18" si="9">AL9</f>
        <v>1.1499999999999999</v>
      </c>
      <c r="AO9" s="2">
        <v>613001</v>
      </c>
    </row>
    <row r="10" spans="1:41" s="30" customFormat="1" ht="30" customHeight="1">
      <c r="A10" s="3"/>
      <c r="B10" s="31" t="s">
        <v>152</v>
      </c>
      <c r="C10" s="3">
        <v>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>
        <v>1</v>
      </c>
      <c r="O10" s="3"/>
      <c r="P10" s="3"/>
      <c r="Q10" s="3"/>
      <c r="R10" s="3"/>
      <c r="S10" s="3">
        <v>4</v>
      </c>
      <c r="T10" s="3"/>
      <c r="U10" s="3"/>
      <c r="V10" s="3"/>
      <c r="W10" s="3"/>
      <c r="X10" s="3"/>
      <c r="Y10" s="3">
        <v>1</v>
      </c>
      <c r="Z10" s="3"/>
      <c r="AA10" s="3">
        <v>0.25</v>
      </c>
      <c r="AB10" s="3">
        <v>1</v>
      </c>
      <c r="AC10" s="3">
        <v>4</v>
      </c>
      <c r="AD10" s="3">
        <v>0.85</v>
      </c>
      <c r="AE10" s="3">
        <v>0.6</v>
      </c>
      <c r="AF10" s="3">
        <f>SUM(AD10-AE10)</f>
        <v>0.25</v>
      </c>
      <c r="AG10" s="3">
        <f>SUM(S10+W10-Q10-U10)</f>
        <v>4</v>
      </c>
      <c r="AH10" s="3">
        <f>SUM(AG10*0.25*0.4*2)</f>
        <v>0.8</v>
      </c>
      <c r="AI10" s="34">
        <v>0.8</v>
      </c>
      <c r="AJ10" s="3"/>
      <c r="AK10" s="3"/>
      <c r="AL10" s="3">
        <f>SUM(AA10+AF10+AJ10+AK10)</f>
        <v>0.5</v>
      </c>
      <c r="AM10" s="3"/>
      <c r="AN10" s="3">
        <v>0.5</v>
      </c>
      <c r="AO10" s="3"/>
    </row>
    <row r="11" spans="1:41" s="30" customFormat="1" ht="30" customHeight="1">
      <c r="A11" s="3"/>
      <c r="B11" s="31" t="s">
        <v>159</v>
      </c>
      <c r="C11" s="3">
        <v>1</v>
      </c>
      <c r="D11" s="3"/>
      <c r="E11" s="3"/>
      <c r="F11" s="3">
        <v>1</v>
      </c>
      <c r="G11" s="3"/>
      <c r="H11" s="3"/>
      <c r="I11" s="3"/>
      <c r="J11" s="3"/>
      <c r="K11" s="3"/>
      <c r="L11" s="3"/>
      <c r="M11" s="3"/>
      <c r="N11" s="3">
        <v>1</v>
      </c>
      <c r="O11" s="3"/>
      <c r="P11" s="3"/>
      <c r="Q11" s="3"/>
      <c r="R11" s="3"/>
      <c r="S11" s="3">
        <v>2</v>
      </c>
      <c r="T11" s="3"/>
      <c r="U11" s="3"/>
      <c r="V11" s="3"/>
      <c r="W11" s="3"/>
      <c r="X11" s="3"/>
      <c r="Y11" s="3">
        <v>1</v>
      </c>
      <c r="Z11" s="3">
        <v>1</v>
      </c>
      <c r="AA11" s="3">
        <v>0.4</v>
      </c>
      <c r="AB11" s="3">
        <v>1</v>
      </c>
      <c r="AC11" s="3">
        <v>2</v>
      </c>
      <c r="AD11" s="3">
        <v>0.55000000000000004</v>
      </c>
      <c r="AE11" s="3">
        <v>0.3</v>
      </c>
      <c r="AF11" s="3">
        <f>SUM(AD11-AE11)</f>
        <v>0.25000000000000006</v>
      </c>
      <c r="AG11" s="3">
        <f>SUM(S11+W11-Q11-U11)</f>
        <v>2</v>
      </c>
      <c r="AH11" s="3">
        <f>SUM(AG11*0.25*0.4*2)</f>
        <v>0.4</v>
      </c>
      <c r="AI11" s="34">
        <v>0.4</v>
      </c>
      <c r="AJ11" s="3"/>
      <c r="AK11" s="3"/>
      <c r="AL11" s="3">
        <f>SUM(AA11+AF11+AJ11+AK11)</f>
        <v>0.65000000000000013</v>
      </c>
      <c r="AM11" s="3"/>
      <c r="AN11" s="3">
        <v>0.65</v>
      </c>
      <c r="AO11" s="3"/>
    </row>
    <row r="12" spans="1:41" ht="20.100000000000001" customHeight="1">
      <c r="A12" s="2">
        <f>+A9+1</f>
        <v>2</v>
      </c>
      <c r="B12" s="2" t="s">
        <v>15</v>
      </c>
      <c r="C12" s="2">
        <v>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3</v>
      </c>
      <c r="O12" s="2"/>
      <c r="P12" s="2"/>
      <c r="Q12" s="2">
        <v>6</v>
      </c>
      <c r="R12" s="2">
        <v>10</v>
      </c>
      <c r="S12" s="2">
        <v>4</v>
      </c>
      <c r="T12" s="2"/>
      <c r="U12" s="2"/>
      <c r="V12" s="2"/>
      <c r="W12" s="2"/>
      <c r="X12" s="2"/>
      <c r="Y12" s="2">
        <f t="shared" si="1"/>
        <v>3</v>
      </c>
      <c r="Z12" s="2"/>
      <c r="AA12" s="2">
        <f t="shared" si="2"/>
        <v>0.75</v>
      </c>
      <c r="AB12" s="2">
        <f t="shared" si="3"/>
        <v>3</v>
      </c>
      <c r="AC12" s="2">
        <f t="shared" si="4"/>
        <v>14</v>
      </c>
      <c r="AD12" s="2">
        <f t="shared" si="5"/>
        <v>2.85</v>
      </c>
      <c r="AE12" s="2">
        <v>2.35</v>
      </c>
      <c r="AF12" s="2">
        <f t="shared" ref="AF12:AF18" si="10">AD12-AE12</f>
        <v>0.5</v>
      </c>
      <c r="AG12" s="2">
        <f t="shared" si="6"/>
        <v>-2</v>
      </c>
      <c r="AH12" s="2">
        <f t="shared" si="7"/>
        <v>-0.4</v>
      </c>
      <c r="AI12" s="2">
        <v>-0.4</v>
      </c>
      <c r="AJ12" s="2"/>
      <c r="AK12" s="2">
        <v>-1.2</v>
      </c>
      <c r="AL12" s="2">
        <f t="shared" si="8"/>
        <v>5.0000000000000044E-2</v>
      </c>
      <c r="AM12" s="2"/>
      <c r="AN12" s="2">
        <f t="shared" si="9"/>
        <v>5.0000000000000044E-2</v>
      </c>
      <c r="AO12" s="2">
        <v>613002</v>
      </c>
    </row>
    <row r="13" spans="1:41" ht="20.100000000000001" customHeight="1">
      <c r="A13" s="2">
        <f>+A12+1</f>
        <v>3</v>
      </c>
      <c r="B13" s="2" t="s">
        <v>16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3</v>
      </c>
      <c r="O13" s="2"/>
      <c r="P13" s="2"/>
      <c r="Q13" s="2">
        <v>2</v>
      </c>
      <c r="R13" s="2">
        <v>14</v>
      </c>
      <c r="S13" s="2">
        <v>3</v>
      </c>
      <c r="T13" s="2"/>
      <c r="U13" s="2"/>
      <c r="V13" s="2"/>
      <c r="W13" s="2"/>
      <c r="X13" s="2"/>
      <c r="Y13" s="2"/>
      <c r="Z13" s="2"/>
      <c r="AA13" s="2"/>
      <c r="AB13" s="2">
        <f t="shared" si="3"/>
        <v>3</v>
      </c>
      <c r="AC13" s="2">
        <f t="shared" si="4"/>
        <v>17</v>
      </c>
      <c r="AD13" s="2">
        <f t="shared" si="5"/>
        <v>3.3</v>
      </c>
      <c r="AE13" s="2">
        <v>3.35</v>
      </c>
      <c r="AF13" s="2">
        <f t="shared" si="10"/>
        <v>-5.0000000000000266E-2</v>
      </c>
      <c r="AG13" s="2">
        <f t="shared" si="6"/>
        <v>1</v>
      </c>
      <c r="AH13" s="2">
        <f t="shared" si="7"/>
        <v>0.2</v>
      </c>
      <c r="AI13" s="2">
        <v>0.4</v>
      </c>
      <c r="AJ13" s="2">
        <f t="shared" ref="AJ13:AJ18" si="11">AH13-AI13</f>
        <v>-0.2</v>
      </c>
      <c r="AK13" s="2">
        <v>-1.2</v>
      </c>
      <c r="AL13" s="2">
        <f t="shared" si="8"/>
        <v>-1.4500000000000002</v>
      </c>
      <c r="AM13" s="2">
        <f>AL13</f>
        <v>-1.4500000000000002</v>
      </c>
      <c r="AN13" s="2"/>
      <c r="AO13" s="2">
        <v>613003</v>
      </c>
    </row>
    <row r="14" spans="1:41" ht="20.100000000000001" customHeight="1">
      <c r="A14" s="2">
        <f t="shared" ref="A14:A18" si="12">+A13+1</f>
        <v>4</v>
      </c>
      <c r="B14" s="2" t="s">
        <v>17</v>
      </c>
      <c r="C14" s="2">
        <v>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v>12</v>
      </c>
      <c r="O14" s="2"/>
      <c r="P14" s="2"/>
      <c r="Q14" s="2">
        <v>3</v>
      </c>
      <c r="R14" s="2">
        <v>159</v>
      </c>
      <c r="S14" s="2">
        <v>8</v>
      </c>
      <c r="T14" s="2"/>
      <c r="U14" s="2"/>
      <c r="V14" s="2">
        <v>1</v>
      </c>
      <c r="W14" s="2"/>
      <c r="X14" s="2"/>
      <c r="Y14" s="2">
        <f t="shared" si="1"/>
        <v>2</v>
      </c>
      <c r="Z14" s="2"/>
      <c r="AA14" s="2">
        <f t="shared" si="2"/>
        <v>0.5</v>
      </c>
      <c r="AB14" s="2">
        <f t="shared" si="3"/>
        <v>12</v>
      </c>
      <c r="AC14" s="2">
        <f t="shared" si="4"/>
        <v>168</v>
      </c>
      <c r="AD14" s="2">
        <f t="shared" si="5"/>
        <v>28.2</v>
      </c>
      <c r="AE14" s="2">
        <v>26.95</v>
      </c>
      <c r="AF14" s="2">
        <f t="shared" si="10"/>
        <v>1.25</v>
      </c>
      <c r="AG14" s="2">
        <f t="shared" si="6"/>
        <v>5</v>
      </c>
      <c r="AH14" s="2">
        <f t="shared" si="7"/>
        <v>1</v>
      </c>
      <c r="AI14" s="2">
        <v>1.8</v>
      </c>
      <c r="AJ14" s="2">
        <f t="shared" si="11"/>
        <v>-0.8</v>
      </c>
      <c r="AK14" s="2"/>
      <c r="AL14" s="2">
        <f t="shared" si="8"/>
        <v>0.95</v>
      </c>
      <c r="AM14" s="2"/>
      <c r="AN14" s="2">
        <f t="shared" si="9"/>
        <v>0.95</v>
      </c>
      <c r="AO14" s="2">
        <v>613004</v>
      </c>
    </row>
    <row r="15" spans="1:41" ht="20.100000000000001" customHeight="1">
      <c r="A15" s="2">
        <f t="shared" si="12"/>
        <v>5</v>
      </c>
      <c r="B15" s="2" t="s">
        <v>18</v>
      </c>
      <c r="C15" s="2">
        <v>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>
        <v>6</v>
      </c>
      <c r="O15" s="2"/>
      <c r="P15" s="2"/>
      <c r="Q15" s="2">
        <v>9</v>
      </c>
      <c r="R15" s="2">
        <v>152</v>
      </c>
      <c r="S15" s="2">
        <v>3</v>
      </c>
      <c r="T15" s="2"/>
      <c r="U15" s="2"/>
      <c r="V15" s="2"/>
      <c r="W15" s="2"/>
      <c r="X15" s="2"/>
      <c r="Y15" s="2">
        <f t="shared" si="1"/>
        <v>4</v>
      </c>
      <c r="Z15" s="2"/>
      <c r="AA15" s="2">
        <f t="shared" si="2"/>
        <v>1</v>
      </c>
      <c r="AB15" s="2">
        <f t="shared" si="3"/>
        <v>6</v>
      </c>
      <c r="AC15" s="2">
        <f t="shared" si="4"/>
        <v>155</v>
      </c>
      <c r="AD15" s="2">
        <f t="shared" si="5"/>
        <v>24.75</v>
      </c>
      <c r="AE15" s="2">
        <v>23.75</v>
      </c>
      <c r="AF15" s="2">
        <f t="shared" si="10"/>
        <v>1</v>
      </c>
      <c r="AG15" s="2">
        <f t="shared" si="6"/>
        <v>-6</v>
      </c>
      <c r="AH15" s="2">
        <f t="shared" si="7"/>
        <v>-1.2000000000000002</v>
      </c>
      <c r="AI15" s="2">
        <v>-1.4</v>
      </c>
      <c r="AJ15" s="2">
        <f t="shared" si="11"/>
        <v>0.19999999999999973</v>
      </c>
      <c r="AK15" s="2"/>
      <c r="AL15" s="2">
        <f t="shared" si="8"/>
        <v>2.1999999999999997</v>
      </c>
      <c r="AM15" s="2"/>
      <c r="AN15" s="2">
        <f t="shared" si="9"/>
        <v>2.1999999999999997</v>
      </c>
      <c r="AO15" s="2">
        <v>613005</v>
      </c>
    </row>
    <row r="16" spans="1:41" ht="20.100000000000001" customHeight="1">
      <c r="A16" s="2">
        <f t="shared" si="12"/>
        <v>6</v>
      </c>
      <c r="B16" s="2" t="s">
        <v>19</v>
      </c>
      <c r="C16" s="2">
        <v>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>
        <v>7</v>
      </c>
      <c r="O16" s="2"/>
      <c r="P16" s="2"/>
      <c r="Q16" s="2">
        <v>3</v>
      </c>
      <c r="R16" s="2">
        <v>156</v>
      </c>
      <c r="S16" s="2">
        <v>11</v>
      </c>
      <c r="T16" s="2"/>
      <c r="U16" s="2"/>
      <c r="V16" s="2"/>
      <c r="W16" s="2"/>
      <c r="X16" s="2"/>
      <c r="Y16" s="2">
        <f t="shared" si="1"/>
        <v>3</v>
      </c>
      <c r="Z16" s="2"/>
      <c r="AA16" s="2">
        <f t="shared" si="2"/>
        <v>0.75</v>
      </c>
      <c r="AB16" s="2">
        <f t="shared" si="3"/>
        <v>7</v>
      </c>
      <c r="AC16" s="2">
        <f t="shared" si="4"/>
        <v>167</v>
      </c>
      <c r="AD16" s="2">
        <f t="shared" si="5"/>
        <v>26.8</v>
      </c>
      <c r="AE16" s="2">
        <v>27.5</v>
      </c>
      <c r="AF16" s="2">
        <f t="shared" si="10"/>
        <v>-0.69999999999999929</v>
      </c>
      <c r="AG16" s="2">
        <f t="shared" si="6"/>
        <v>8</v>
      </c>
      <c r="AH16" s="2">
        <f t="shared" si="7"/>
        <v>1.6</v>
      </c>
      <c r="AI16" s="2">
        <v>2</v>
      </c>
      <c r="AJ16" s="2">
        <f t="shared" si="11"/>
        <v>-0.39999999999999991</v>
      </c>
      <c r="AK16" s="2"/>
      <c r="AL16" s="2">
        <f t="shared" si="8"/>
        <v>-0.3499999999999992</v>
      </c>
      <c r="AM16" s="2">
        <f>AL16</f>
        <v>-0.3499999999999992</v>
      </c>
      <c r="AN16" s="2"/>
      <c r="AO16" s="2">
        <v>613006</v>
      </c>
    </row>
    <row r="17" spans="1:41" ht="20.100000000000001" customHeight="1">
      <c r="A17" s="2">
        <f t="shared" si="12"/>
        <v>7</v>
      </c>
      <c r="B17" s="2" t="s">
        <v>20</v>
      </c>
      <c r="C17" s="2">
        <v>3</v>
      </c>
      <c r="D17" s="2"/>
      <c r="E17" s="2"/>
      <c r="F17" s="2"/>
      <c r="G17" s="2">
        <v>1</v>
      </c>
      <c r="H17" s="2"/>
      <c r="I17" s="2"/>
      <c r="J17" s="2"/>
      <c r="K17" s="2"/>
      <c r="L17" s="2"/>
      <c r="M17" s="2"/>
      <c r="N17" s="2">
        <v>3</v>
      </c>
      <c r="O17" s="2"/>
      <c r="P17" s="2"/>
      <c r="Q17" s="2">
        <v>2</v>
      </c>
      <c r="R17" s="2">
        <v>89</v>
      </c>
      <c r="S17" s="2"/>
      <c r="T17" s="2"/>
      <c r="U17" s="2"/>
      <c r="V17" s="2"/>
      <c r="W17" s="2"/>
      <c r="X17" s="2"/>
      <c r="Y17" s="2">
        <f t="shared" si="1"/>
        <v>3</v>
      </c>
      <c r="Z17" s="2">
        <f>F17+G17+H17+I17+J17+K17</f>
        <v>1</v>
      </c>
      <c r="AA17" s="2">
        <f t="shared" si="2"/>
        <v>0.9</v>
      </c>
      <c r="AB17" s="2">
        <f t="shared" si="3"/>
        <v>3</v>
      </c>
      <c r="AC17" s="2">
        <f t="shared" si="4"/>
        <v>89</v>
      </c>
      <c r="AD17" s="2">
        <f t="shared" si="5"/>
        <v>14.1</v>
      </c>
      <c r="AE17" s="2">
        <v>14.55</v>
      </c>
      <c r="AF17" s="2">
        <f t="shared" si="10"/>
        <v>-0.45000000000000107</v>
      </c>
      <c r="AG17" s="2">
        <f t="shared" si="6"/>
        <v>-2</v>
      </c>
      <c r="AH17" s="2">
        <f t="shared" si="7"/>
        <v>-0.4</v>
      </c>
      <c r="AI17" s="2">
        <v>-0.2</v>
      </c>
      <c r="AJ17" s="2">
        <f t="shared" si="11"/>
        <v>-0.2</v>
      </c>
      <c r="AK17" s="2">
        <v>-1.35</v>
      </c>
      <c r="AL17" s="2">
        <f t="shared" si="8"/>
        <v>-1.1000000000000012</v>
      </c>
      <c r="AM17" s="2">
        <f>AL17</f>
        <v>-1.1000000000000012</v>
      </c>
      <c r="AN17" s="2"/>
      <c r="AO17" s="2">
        <v>613007</v>
      </c>
    </row>
    <row r="18" spans="1:41" ht="20.100000000000001" customHeight="1">
      <c r="A18" s="2">
        <f t="shared" si="12"/>
        <v>8</v>
      </c>
      <c r="B18" s="2" t="s">
        <v>21</v>
      </c>
      <c r="C18" s="2">
        <v>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>
        <v>10</v>
      </c>
      <c r="O18" s="2"/>
      <c r="P18" s="2"/>
      <c r="Q18" s="2">
        <v>2</v>
      </c>
      <c r="R18" s="2">
        <v>110</v>
      </c>
      <c r="S18" s="2">
        <v>5</v>
      </c>
      <c r="T18" s="2"/>
      <c r="U18" s="2"/>
      <c r="V18" s="2"/>
      <c r="W18" s="2"/>
      <c r="X18" s="2"/>
      <c r="Y18" s="2">
        <f t="shared" si="1"/>
        <v>2</v>
      </c>
      <c r="Z18" s="2"/>
      <c r="AA18" s="2">
        <f t="shared" si="2"/>
        <v>0.5</v>
      </c>
      <c r="AB18" s="2">
        <f t="shared" si="3"/>
        <v>10</v>
      </c>
      <c r="AC18" s="2">
        <f t="shared" si="4"/>
        <v>115</v>
      </c>
      <c r="AD18" s="2">
        <f t="shared" si="5"/>
        <v>19.75</v>
      </c>
      <c r="AE18" s="2">
        <v>18.95</v>
      </c>
      <c r="AF18" s="2">
        <f t="shared" si="10"/>
        <v>0.80000000000000071</v>
      </c>
      <c r="AG18" s="2">
        <f t="shared" si="6"/>
        <v>3</v>
      </c>
      <c r="AH18" s="2">
        <f t="shared" si="7"/>
        <v>0.60000000000000009</v>
      </c>
      <c r="AI18" s="2">
        <v>1</v>
      </c>
      <c r="AJ18" s="2">
        <f t="shared" si="11"/>
        <v>-0.39999999999999991</v>
      </c>
      <c r="AK18" s="2"/>
      <c r="AL18" s="2">
        <f t="shared" si="8"/>
        <v>0.9000000000000008</v>
      </c>
      <c r="AM18" s="2"/>
      <c r="AN18" s="2">
        <f t="shared" si="9"/>
        <v>0.9000000000000008</v>
      </c>
      <c r="AO18" s="2">
        <v>613008</v>
      </c>
    </row>
  </sheetData>
  <mergeCells count="32">
    <mergeCell ref="A4:A6"/>
    <mergeCell ref="B4:B6"/>
    <mergeCell ref="A2:AO2"/>
    <mergeCell ref="AL4:AL6"/>
    <mergeCell ref="AM5:AM6"/>
    <mergeCell ref="AN5:AN6"/>
    <mergeCell ref="AO4:AO6"/>
    <mergeCell ref="AH5:AH6"/>
    <mergeCell ref="AI5:AI6"/>
    <mergeCell ref="AJ5:AJ6"/>
    <mergeCell ref="AE5:AE6"/>
    <mergeCell ref="AF5:AF6"/>
    <mergeCell ref="AG5:AG6"/>
    <mergeCell ref="AG4:AJ4"/>
    <mergeCell ref="Y4:AA4"/>
    <mergeCell ref="AB4:AF4"/>
    <mergeCell ref="AB5:AB6"/>
    <mergeCell ref="AC5:AC6"/>
    <mergeCell ref="C4:K4"/>
    <mergeCell ref="L4:X4"/>
    <mergeCell ref="AM4:AN4"/>
    <mergeCell ref="C5:E5"/>
    <mergeCell ref="F5:H5"/>
    <mergeCell ref="I5:K5"/>
    <mergeCell ref="L5:P5"/>
    <mergeCell ref="Q5:T5"/>
    <mergeCell ref="U5:X5"/>
    <mergeCell ref="Y5:Y6"/>
    <mergeCell ref="Z5:Z6"/>
    <mergeCell ref="AA5:AA6"/>
    <mergeCell ref="AK4:AK6"/>
    <mergeCell ref="AD5:AD6"/>
  </mergeCells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>
      <pane xSplit="2" ySplit="8" topLeftCell="F9" activePane="bottomRight" state="frozen"/>
      <selection pane="topRight" activeCell="C1" sqref="C1"/>
      <selection pane="bottomLeft" activeCell="A9" sqref="A9"/>
      <selection pane="bottomRight" activeCell="V9" sqref="V9:V14"/>
    </sheetView>
  </sheetViews>
  <sheetFormatPr defaultRowHeight="14.25"/>
  <cols>
    <col min="1" max="1" width="8.375" customWidth="1"/>
    <col min="2" max="2" width="27.125" customWidth="1"/>
    <col min="21" max="21" width="11.75" customWidth="1"/>
    <col min="22" max="22" width="10.875" customWidth="1"/>
    <col min="23" max="23" width="11" customWidth="1"/>
    <col min="24" max="24" width="10" customWidth="1"/>
  </cols>
  <sheetData>
    <row r="1" spans="1:25" ht="20.25" customHeight="1">
      <c r="A1" t="s">
        <v>117</v>
      </c>
    </row>
    <row r="2" spans="1:25" ht="29.25" customHeight="1">
      <c r="A2" s="35" t="s">
        <v>118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18.75" customHeight="1">
      <c r="X3" t="s">
        <v>8</v>
      </c>
    </row>
    <row r="4" spans="1:25" ht="33.75" customHeight="1">
      <c r="A4" s="39" t="s">
        <v>9</v>
      </c>
      <c r="B4" s="39" t="s">
        <v>10</v>
      </c>
      <c r="C4" s="36" t="s">
        <v>36</v>
      </c>
      <c r="D4" s="38"/>
      <c r="E4" s="37"/>
      <c r="F4" s="36" t="s">
        <v>37</v>
      </c>
      <c r="G4" s="38"/>
      <c r="H4" s="38"/>
      <c r="I4" s="38"/>
      <c r="J4" s="37"/>
      <c r="K4" s="36" t="s">
        <v>38</v>
      </c>
      <c r="L4" s="37"/>
      <c r="M4" s="36" t="s">
        <v>39</v>
      </c>
      <c r="N4" s="38"/>
      <c r="O4" s="38"/>
      <c r="P4" s="37"/>
      <c r="Q4" s="36" t="s">
        <v>40</v>
      </c>
      <c r="R4" s="38"/>
      <c r="S4" s="38"/>
      <c r="T4" s="37"/>
      <c r="U4" s="39" t="s">
        <v>22</v>
      </c>
      <c r="V4" s="39" t="s">
        <v>42</v>
      </c>
      <c r="W4" s="36" t="s">
        <v>11</v>
      </c>
      <c r="X4" s="37"/>
      <c r="Y4" s="39"/>
    </row>
    <row r="5" spans="1:25" ht="105.75" customHeight="1">
      <c r="A5" s="40"/>
      <c r="B5" s="40"/>
      <c r="C5" s="2" t="s">
        <v>43</v>
      </c>
      <c r="D5" s="2" t="s">
        <v>44</v>
      </c>
      <c r="E5" s="2" t="s">
        <v>45</v>
      </c>
      <c r="F5" s="2" t="s">
        <v>43</v>
      </c>
      <c r="G5" s="2" t="s">
        <v>44</v>
      </c>
      <c r="H5" s="2" t="s">
        <v>47</v>
      </c>
      <c r="I5" s="2" t="s">
        <v>78</v>
      </c>
      <c r="J5" s="2" t="s">
        <v>45</v>
      </c>
      <c r="K5" s="2" t="s">
        <v>48</v>
      </c>
      <c r="L5" s="2" t="s">
        <v>49</v>
      </c>
      <c r="M5" s="2" t="s">
        <v>48</v>
      </c>
      <c r="N5" s="2" t="s">
        <v>50</v>
      </c>
      <c r="O5" s="2" t="s">
        <v>23</v>
      </c>
      <c r="P5" s="2" t="s">
        <v>51</v>
      </c>
      <c r="Q5" s="2" t="s">
        <v>52</v>
      </c>
      <c r="R5" s="2" t="s">
        <v>53</v>
      </c>
      <c r="S5" s="2" t="s">
        <v>54</v>
      </c>
      <c r="T5" s="2" t="s">
        <v>55</v>
      </c>
      <c r="U5" s="40"/>
      <c r="V5" s="40"/>
      <c r="W5" s="2" t="s">
        <v>12</v>
      </c>
      <c r="X5" s="2" t="s">
        <v>13</v>
      </c>
      <c r="Y5" s="40"/>
    </row>
    <row r="6" spans="1:25" ht="63.75" customHeight="1">
      <c r="A6" s="2"/>
      <c r="B6" s="2"/>
      <c r="C6" s="2" t="s">
        <v>24</v>
      </c>
      <c r="D6" s="2" t="s">
        <v>56</v>
      </c>
      <c r="E6" s="2" t="s">
        <v>31</v>
      </c>
      <c r="F6" s="2" t="s">
        <v>33</v>
      </c>
      <c r="G6" s="2" t="s">
        <v>25</v>
      </c>
      <c r="H6" s="2" t="s">
        <v>57</v>
      </c>
      <c r="I6" s="2" t="s">
        <v>32</v>
      </c>
      <c r="J6" s="2" t="s">
        <v>26</v>
      </c>
      <c r="K6" s="2" t="s">
        <v>79</v>
      </c>
      <c r="L6" s="2" t="s">
        <v>119</v>
      </c>
      <c r="M6" s="2" t="s">
        <v>120</v>
      </c>
      <c r="N6" s="2" t="s">
        <v>82</v>
      </c>
      <c r="O6" s="2" t="s">
        <v>29</v>
      </c>
      <c r="P6" s="2" t="s">
        <v>83</v>
      </c>
      <c r="Q6" s="2" t="s">
        <v>121</v>
      </c>
      <c r="R6" s="2" t="s">
        <v>85</v>
      </c>
      <c r="S6" s="2" t="s">
        <v>86</v>
      </c>
      <c r="T6" s="2" t="s">
        <v>87</v>
      </c>
      <c r="U6" s="2" t="s">
        <v>69</v>
      </c>
      <c r="V6" s="2" t="s">
        <v>88</v>
      </c>
      <c r="W6" s="2" t="s">
        <v>71</v>
      </c>
      <c r="X6" s="2" t="s">
        <v>72</v>
      </c>
      <c r="Y6" s="2"/>
    </row>
    <row r="7" spans="1:25" s="28" customFormat="1" ht="20.100000000000001" customHeight="1">
      <c r="A7" s="29"/>
      <c r="B7" s="29" t="s">
        <v>147</v>
      </c>
      <c r="C7" s="29">
        <f>SUM(C8+C15+C16+C17+C18+C19+C20+C21)</f>
        <v>46</v>
      </c>
      <c r="D7" s="29"/>
      <c r="E7" s="29"/>
      <c r="F7" s="29">
        <f>SUM(F8+F15+F16+F17+F18+F19+F20+F21)</f>
        <v>175</v>
      </c>
      <c r="G7" s="29"/>
      <c r="H7" s="29"/>
      <c r="I7" s="29"/>
      <c r="J7" s="29"/>
      <c r="K7" s="29">
        <f t="shared" ref="K7:R7" si="0">SUM(K8+K15+K16+K17+K18+K19+K20+K21)</f>
        <v>46</v>
      </c>
      <c r="L7" s="29">
        <f t="shared" si="0"/>
        <v>13.799999999999999</v>
      </c>
      <c r="M7" s="29">
        <f t="shared" si="0"/>
        <v>175</v>
      </c>
      <c r="N7" s="29">
        <f t="shared" si="0"/>
        <v>52.499999999999993</v>
      </c>
      <c r="O7" s="29">
        <f t="shared" si="0"/>
        <v>26.400000000000002</v>
      </c>
      <c r="P7" s="29">
        <f t="shared" si="0"/>
        <v>26.1</v>
      </c>
      <c r="Q7" s="29">
        <f t="shared" si="0"/>
        <v>175</v>
      </c>
      <c r="R7" s="29">
        <f t="shared" si="0"/>
        <v>42</v>
      </c>
      <c r="S7" s="29"/>
      <c r="T7" s="29">
        <f>SUM(T8+T15+T16+T17+T18+T19+T20+T21)</f>
        <v>42</v>
      </c>
      <c r="U7" s="29">
        <f>SUM(U8+U15+U16+U17+U18+U19+U20+U21)</f>
        <v>-68.40000000000002</v>
      </c>
      <c r="V7" s="29">
        <f>SUM(V8+V15+V16+V17+V18+V19+V20+V21)</f>
        <v>13.499999999999998</v>
      </c>
      <c r="W7" s="29">
        <f>SUM(W8+W15+W16+W17+W18+W19+W20+W21)</f>
        <v>-55.5</v>
      </c>
      <c r="X7" s="29">
        <f>SUM(X8+X15+X16+X17+X18+X19+X20+X21)</f>
        <v>69.000000000000014</v>
      </c>
      <c r="Y7" s="29"/>
    </row>
    <row r="8" spans="1:25" ht="20.100000000000001" customHeight="1">
      <c r="A8" s="2">
        <v>1</v>
      </c>
      <c r="B8" s="2" t="s">
        <v>14</v>
      </c>
      <c r="C8" s="2">
        <v>36</v>
      </c>
      <c r="D8" s="2"/>
      <c r="E8" s="2"/>
      <c r="F8" s="2">
        <v>140</v>
      </c>
      <c r="G8" s="2"/>
      <c r="H8" s="2"/>
      <c r="I8" s="2"/>
      <c r="J8" s="2"/>
      <c r="K8" s="2">
        <f>C8+D8+E8</f>
        <v>36</v>
      </c>
      <c r="L8" s="2">
        <f>K8*0.3</f>
        <v>10.799999999999999</v>
      </c>
      <c r="M8" s="2">
        <f>F8+G8+J8</f>
        <v>140</v>
      </c>
      <c r="N8" s="2">
        <f>M8*0.3</f>
        <v>42</v>
      </c>
      <c r="O8" s="3">
        <v>22.8</v>
      </c>
      <c r="P8" s="2">
        <f>N8-O8</f>
        <v>19.2</v>
      </c>
      <c r="Q8" s="2">
        <f>F8-H8-I8</f>
        <v>140</v>
      </c>
      <c r="R8" s="2">
        <f>Q8*0.3*0.4*2</f>
        <v>33.6</v>
      </c>
      <c r="S8" s="2"/>
      <c r="T8" s="2">
        <f>R8-S8</f>
        <v>33.6</v>
      </c>
      <c r="U8" s="3">
        <v>-66.06</v>
      </c>
      <c r="V8" s="2">
        <f>L8+P8+T8+U8</f>
        <v>-2.4600000000000009</v>
      </c>
      <c r="W8" s="2">
        <v>-55.5</v>
      </c>
      <c r="X8" s="2">
        <f>SUM(X9:X14)</f>
        <v>53.040000000000006</v>
      </c>
      <c r="Y8" s="2">
        <v>613001</v>
      </c>
    </row>
    <row r="9" spans="1:25" s="30" customFormat="1" ht="40.5" customHeight="1">
      <c r="A9" s="3"/>
      <c r="B9" s="34" t="s">
        <v>153</v>
      </c>
      <c r="C9" s="3">
        <v>3</v>
      </c>
      <c r="D9" s="3"/>
      <c r="E9" s="3"/>
      <c r="F9" s="3">
        <v>10</v>
      </c>
      <c r="G9" s="3"/>
      <c r="H9" s="3"/>
      <c r="I9" s="3"/>
      <c r="J9" s="3"/>
      <c r="K9" s="3">
        <v>3</v>
      </c>
      <c r="L9" s="3">
        <f>SUM(K9*0.3)</f>
        <v>0.89999999999999991</v>
      </c>
      <c r="M9" s="3">
        <v>10</v>
      </c>
      <c r="N9" s="3">
        <f>SUM(M9*0.3)</f>
        <v>3</v>
      </c>
      <c r="O9" s="3">
        <v>1.2</v>
      </c>
      <c r="P9" s="3">
        <f>SUM(N9-O9)</f>
        <v>1.8</v>
      </c>
      <c r="Q9" s="3">
        <f>SUM(F9-H9-I9)</f>
        <v>10</v>
      </c>
      <c r="R9" s="3">
        <f>SUM(Q9*0.3*0.4*2)</f>
        <v>2.4000000000000004</v>
      </c>
      <c r="S9" s="3"/>
      <c r="T9" s="3">
        <f>SUM(R9-S9)</f>
        <v>2.4000000000000004</v>
      </c>
      <c r="U9" s="3"/>
      <c r="V9" s="3">
        <f t="shared" ref="V9:V14" si="1">SUM(L9+P9+T9+U9)</f>
        <v>5.1000000000000005</v>
      </c>
      <c r="W9" s="3"/>
      <c r="X9" s="3">
        <v>5.0999999999999996</v>
      </c>
      <c r="Y9" s="3"/>
    </row>
    <row r="10" spans="1:25" s="30" customFormat="1" ht="20.100000000000001" customHeight="1">
      <c r="A10" s="3"/>
      <c r="B10" s="34" t="s">
        <v>154</v>
      </c>
      <c r="C10" s="3">
        <v>17</v>
      </c>
      <c r="D10" s="3"/>
      <c r="E10" s="3"/>
      <c r="F10" s="3">
        <v>25</v>
      </c>
      <c r="G10" s="3"/>
      <c r="H10" s="3"/>
      <c r="I10" s="3"/>
      <c r="J10" s="3"/>
      <c r="K10" s="3">
        <v>17</v>
      </c>
      <c r="L10" s="3">
        <f>SUM(K10*0.3)</f>
        <v>5.0999999999999996</v>
      </c>
      <c r="M10" s="3">
        <v>25</v>
      </c>
      <c r="N10" s="3">
        <f>SUM(M10*0.3)</f>
        <v>7.5</v>
      </c>
      <c r="O10" s="3">
        <v>13.8</v>
      </c>
      <c r="P10" s="3">
        <f>SUM(N10-O10)</f>
        <v>-6.3000000000000007</v>
      </c>
      <c r="Q10" s="3">
        <f>SUM(F10-H10-I10)</f>
        <v>25</v>
      </c>
      <c r="R10" s="3">
        <f>SUM(Q10*0.3*0.4*2)</f>
        <v>6</v>
      </c>
      <c r="S10" s="3"/>
      <c r="T10" s="3">
        <f>SUM(R10-S10)</f>
        <v>6</v>
      </c>
      <c r="U10" s="3">
        <v>-59.58</v>
      </c>
      <c r="V10" s="3">
        <f t="shared" si="1"/>
        <v>-54.78</v>
      </c>
      <c r="W10" s="3">
        <v>-54.78</v>
      </c>
      <c r="X10" s="3"/>
      <c r="Y10" s="3"/>
    </row>
    <row r="11" spans="1:25" s="30" customFormat="1" ht="20.100000000000001" customHeight="1">
      <c r="A11" s="3"/>
      <c r="B11" s="34" t="s">
        <v>155</v>
      </c>
      <c r="C11" s="3">
        <v>5</v>
      </c>
      <c r="D11" s="3"/>
      <c r="E11" s="3"/>
      <c r="F11" s="3">
        <v>86</v>
      </c>
      <c r="G11" s="3"/>
      <c r="H11" s="3"/>
      <c r="I11" s="3"/>
      <c r="J11" s="3"/>
      <c r="K11" s="3">
        <v>5</v>
      </c>
      <c r="L11" s="3">
        <f>SUM(K11*0.3)</f>
        <v>1.5</v>
      </c>
      <c r="M11" s="3">
        <v>86</v>
      </c>
      <c r="N11" s="3">
        <f>SUM(M11*0.3)</f>
        <v>25.8</v>
      </c>
      <c r="O11" s="3">
        <v>5.0999999999999996</v>
      </c>
      <c r="P11" s="3">
        <f>SUM(N11-O11)</f>
        <v>20.700000000000003</v>
      </c>
      <c r="Q11" s="3">
        <f>SUM(F11-H11-I11)</f>
        <v>86</v>
      </c>
      <c r="R11" s="3">
        <f>SUM(Q11*0.3*0.4*2)</f>
        <v>20.64</v>
      </c>
      <c r="S11" s="3"/>
      <c r="T11" s="3">
        <f>SUM(R11-S11)</f>
        <v>20.64</v>
      </c>
      <c r="U11" s="3"/>
      <c r="V11" s="3">
        <f t="shared" si="1"/>
        <v>42.84</v>
      </c>
      <c r="W11" s="3"/>
      <c r="X11" s="3">
        <v>42.84</v>
      </c>
      <c r="Y11" s="3"/>
    </row>
    <row r="12" spans="1:25" s="30" customFormat="1" ht="32.25" customHeight="1">
      <c r="A12" s="3"/>
      <c r="B12" s="34" t="s">
        <v>156</v>
      </c>
      <c r="C12" s="3">
        <v>2</v>
      </c>
      <c r="D12" s="3"/>
      <c r="E12" s="3"/>
      <c r="F12" s="3">
        <v>9</v>
      </c>
      <c r="G12" s="3"/>
      <c r="H12" s="3"/>
      <c r="I12" s="3"/>
      <c r="J12" s="3"/>
      <c r="K12" s="3">
        <v>2</v>
      </c>
      <c r="L12" s="3">
        <f>SUM(K12*0.3)</f>
        <v>0.6</v>
      </c>
      <c r="M12" s="3">
        <v>9</v>
      </c>
      <c r="N12" s="3">
        <f>SUM(M12*0.3)</f>
        <v>2.6999999999999997</v>
      </c>
      <c r="O12" s="3">
        <v>1.2</v>
      </c>
      <c r="P12" s="3">
        <f>SUM(N12-O12)</f>
        <v>1.4999999999999998</v>
      </c>
      <c r="Q12" s="3">
        <f>SUM(F12-H12-I12)</f>
        <v>9</v>
      </c>
      <c r="R12" s="3">
        <f>SUM(Q12*0.3*0.4*2)</f>
        <v>2.1599999999999997</v>
      </c>
      <c r="S12" s="3"/>
      <c r="T12" s="3">
        <f>SUM(R12-S12)</f>
        <v>2.1599999999999997</v>
      </c>
      <c r="U12" s="3"/>
      <c r="V12" s="3">
        <f t="shared" si="1"/>
        <v>4.26</v>
      </c>
      <c r="W12" s="3"/>
      <c r="X12" s="3">
        <v>4.26</v>
      </c>
      <c r="Y12" s="3"/>
    </row>
    <row r="13" spans="1:25" s="30" customFormat="1" ht="20.100000000000001" customHeight="1">
      <c r="A13" s="3"/>
      <c r="B13" s="34" t="s">
        <v>157</v>
      </c>
      <c r="C13" s="3">
        <v>9</v>
      </c>
      <c r="D13" s="3"/>
      <c r="E13" s="3"/>
      <c r="F13" s="3">
        <v>10</v>
      </c>
      <c r="G13" s="3"/>
      <c r="H13" s="3"/>
      <c r="I13" s="3"/>
      <c r="J13" s="3"/>
      <c r="K13" s="3">
        <v>9</v>
      </c>
      <c r="L13" s="3">
        <f>SUM(K13*0.3)</f>
        <v>2.6999999999999997</v>
      </c>
      <c r="M13" s="3">
        <v>10</v>
      </c>
      <c r="N13" s="3">
        <f>SUM(M13*0.3)</f>
        <v>3</v>
      </c>
      <c r="O13" s="3">
        <v>1.5</v>
      </c>
      <c r="P13" s="3">
        <f>SUM(N13-O13)</f>
        <v>1.5</v>
      </c>
      <c r="Q13" s="3">
        <f>SUM(F13-H13-I13)</f>
        <v>10</v>
      </c>
      <c r="R13" s="3">
        <f>SUM(Q13*0.3*0.4*2)</f>
        <v>2.4000000000000004</v>
      </c>
      <c r="S13" s="3"/>
      <c r="T13" s="3">
        <f>SUM(R13-S13)</f>
        <v>2.4000000000000004</v>
      </c>
      <c r="U13" s="3">
        <v>-5.76</v>
      </c>
      <c r="V13" s="3">
        <f t="shared" si="1"/>
        <v>0.83999999999999986</v>
      </c>
      <c r="W13" s="3"/>
      <c r="X13" s="3">
        <v>0.84</v>
      </c>
      <c r="Y13" s="3"/>
    </row>
    <row r="14" spans="1:25" s="30" customFormat="1" ht="20.100000000000001" customHeight="1">
      <c r="A14" s="3"/>
      <c r="B14" s="31" t="s">
        <v>149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0</v>
      </c>
      <c r="P14" s="3"/>
      <c r="Q14" s="3"/>
      <c r="R14" s="3"/>
      <c r="S14" s="3"/>
      <c r="T14" s="3"/>
      <c r="U14" s="3">
        <v>-0.72</v>
      </c>
      <c r="V14" s="3">
        <f t="shared" si="1"/>
        <v>-0.72</v>
      </c>
      <c r="W14" s="3">
        <v>-0.72</v>
      </c>
      <c r="X14" s="3"/>
      <c r="Y14" s="3"/>
    </row>
    <row r="15" spans="1:25" ht="20.100000000000001" customHeight="1">
      <c r="A15" s="2">
        <f>+A8+1</f>
        <v>2</v>
      </c>
      <c r="B15" s="2" t="s">
        <v>15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>
        <v>613002</v>
      </c>
    </row>
    <row r="16" spans="1:25" ht="20.100000000000001" customHeight="1">
      <c r="A16" s="2">
        <f>+A15+1</f>
        <v>3</v>
      </c>
      <c r="B16" s="2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>
        <v>613003</v>
      </c>
    </row>
    <row r="17" spans="1:25" ht="20.100000000000001" customHeight="1">
      <c r="A17" s="2">
        <f t="shared" ref="A17:A21" si="2">+A16+1</f>
        <v>4</v>
      </c>
      <c r="B17" s="2" t="s">
        <v>17</v>
      </c>
      <c r="C17" s="2">
        <v>3</v>
      </c>
      <c r="D17" s="2"/>
      <c r="E17" s="2"/>
      <c r="F17" s="2">
        <v>11</v>
      </c>
      <c r="G17" s="2"/>
      <c r="H17" s="2"/>
      <c r="I17" s="2"/>
      <c r="J17" s="2"/>
      <c r="K17" s="2">
        <f>C17+D17+E17</f>
        <v>3</v>
      </c>
      <c r="L17" s="2">
        <f>K17*0.3</f>
        <v>0.89999999999999991</v>
      </c>
      <c r="M17" s="2">
        <f>F17+G17+J17</f>
        <v>11</v>
      </c>
      <c r="N17" s="2">
        <f>M17*0.3</f>
        <v>3.3</v>
      </c>
      <c r="O17" s="2">
        <v>2.1</v>
      </c>
      <c r="P17" s="2">
        <f>N17-O17</f>
        <v>1.1999999999999997</v>
      </c>
      <c r="Q17" s="2">
        <f>F17-H17-I17</f>
        <v>11</v>
      </c>
      <c r="R17" s="2">
        <f>Q17*0.3*0.4*2</f>
        <v>2.64</v>
      </c>
      <c r="S17" s="2"/>
      <c r="T17" s="2">
        <f>R17-S17</f>
        <v>2.64</v>
      </c>
      <c r="U17" s="2"/>
      <c r="V17" s="2">
        <f>L17+P17+T17+U17</f>
        <v>4.74</v>
      </c>
      <c r="W17" s="2"/>
      <c r="X17" s="2">
        <f>V17</f>
        <v>4.74</v>
      </c>
      <c r="Y17" s="2">
        <v>613004</v>
      </c>
    </row>
    <row r="18" spans="1:25" ht="20.100000000000001" customHeight="1">
      <c r="A18" s="2">
        <f t="shared" si="2"/>
        <v>5</v>
      </c>
      <c r="B18" s="2" t="s">
        <v>18</v>
      </c>
      <c r="C18" s="2">
        <v>4</v>
      </c>
      <c r="D18" s="2"/>
      <c r="E18" s="2"/>
      <c r="F18" s="2">
        <v>8</v>
      </c>
      <c r="G18" s="2"/>
      <c r="H18" s="2"/>
      <c r="I18" s="2"/>
      <c r="J18" s="2"/>
      <c r="K18" s="2">
        <f>C18+D18+E18</f>
        <v>4</v>
      </c>
      <c r="L18" s="2">
        <f>K18*0.3</f>
        <v>1.2</v>
      </c>
      <c r="M18" s="2">
        <f>F18+G18+J18</f>
        <v>8</v>
      </c>
      <c r="N18" s="2">
        <f>M18*0.3</f>
        <v>2.4</v>
      </c>
      <c r="O18" s="2">
        <v>0.9</v>
      </c>
      <c r="P18" s="2">
        <f>N18-O18</f>
        <v>1.5</v>
      </c>
      <c r="Q18" s="2">
        <f>F18-H18-I18</f>
        <v>8</v>
      </c>
      <c r="R18" s="2">
        <f>Q18*0.3*0.4*2</f>
        <v>1.92</v>
      </c>
      <c r="S18" s="2"/>
      <c r="T18" s="2">
        <f>R18-S18</f>
        <v>1.92</v>
      </c>
      <c r="U18" s="2">
        <v>-0.9</v>
      </c>
      <c r="V18" s="2">
        <f>L18+P18+T18+U18</f>
        <v>3.72</v>
      </c>
      <c r="W18" s="2"/>
      <c r="X18" s="2">
        <f>V18</f>
        <v>3.72</v>
      </c>
      <c r="Y18" s="2">
        <v>613005</v>
      </c>
    </row>
    <row r="19" spans="1:25" ht="20.100000000000001" customHeight="1">
      <c r="A19" s="2">
        <f t="shared" si="2"/>
        <v>6</v>
      </c>
      <c r="B19" s="2" t="s">
        <v>19</v>
      </c>
      <c r="C19" s="2">
        <v>3</v>
      </c>
      <c r="D19" s="2"/>
      <c r="E19" s="2"/>
      <c r="F19" s="2">
        <v>8</v>
      </c>
      <c r="G19" s="2"/>
      <c r="H19" s="2"/>
      <c r="I19" s="2"/>
      <c r="J19" s="2"/>
      <c r="K19" s="2">
        <f>C19+D19+E19</f>
        <v>3</v>
      </c>
      <c r="L19" s="2">
        <f>K19*0.3</f>
        <v>0.89999999999999991</v>
      </c>
      <c r="M19" s="2">
        <f>F19+G19+J19</f>
        <v>8</v>
      </c>
      <c r="N19" s="2">
        <f>M19*0.3</f>
        <v>2.4</v>
      </c>
      <c r="O19" s="2">
        <v>0.6</v>
      </c>
      <c r="P19" s="2">
        <f>N19-O19</f>
        <v>1.7999999999999998</v>
      </c>
      <c r="Q19" s="2">
        <f>F19-H19-I19</f>
        <v>8</v>
      </c>
      <c r="R19" s="2">
        <f>Q19*0.3*0.4*2</f>
        <v>1.92</v>
      </c>
      <c r="S19" s="2"/>
      <c r="T19" s="2">
        <f>R19-S19</f>
        <v>1.92</v>
      </c>
      <c r="U19" s="2">
        <v>-0.36</v>
      </c>
      <c r="V19" s="2">
        <f>L19+P19+T19+U19</f>
        <v>4.2599999999999989</v>
      </c>
      <c r="W19" s="2"/>
      <c r="X19" s="2">
        <f>V19</f>
        <v>4.2599999999999989</v>
      </c>
      <c r="Y19" s="2">
        <v>613006</v>
      </c>
    </row>
    <row r="20" spans="1:25" ht="20.100000000000001" customHeight="1">
      <c r="A20" s="2">
        <f t="shared" si="2"/>
        <v>7</v>
      </c>
      <c r="B20" s="2" t="s">
        <v>20</v>
      </c>
      <c r="C20" s="2"/>
      <c r="D20" s="2"/>
      <c r="E20" s="2"/>
      <c r="F20" s="2">
        <v>2</v>
      </c>
      <c r="G20" s="2"/>
      <c r="H20" s="2"/>
      <c r="I20" s="2"/>
      <c r="J20" s="2"/>
      <c r="K20" s="2"/>
      <c r="L20" s="2"/>
      <c r="M20" s="2">
        <f>F20+G20+J20</f>
        <v>2</v>
      </c>
      <c r="N20" s="2">
        <f>M20*0.3</f>
        <v>0.6</v>
      </c>
      <c r="O20" s="2"/>
      <c r="P20" s="2">
        <f>N20-O20</f>
        <v>0.6</v>
      </c>
      <c r="Q20" s="2">
        <f>F20-H20-I20</f>
        <v>2</v>
      </c>
      <c r="R20" s="2">
        <f>Q20*0.3*0.4*2</f>
        <v>0.48</v>
      </c>
      <c r="S20" s="2"/>
      <c r="T20" s="2">
        <f>R20-S20</f>
        <v>0.48</v>
      </c>
      <c r="U20" s="2">
        <v>-0.18</v>
      </c>
      <c r="V20" s="2">
        <f>L20+P20+T20+U20</f>
        <v>0.90000000000000013</v>
      </c>
      <c r="W20" s="2"/>
      <c r="X20" s="2">
        <f>V20</f>
        <v>0.90000000000000013</v>
      </c>
      <c r="Y20" s="2">
        <v>613007</v>
      </c>
    </row>
    <row r="21" spans="1:25" ht="20.100000000000001" customHeight="1">
      <c r="A21" s="2">
        <f t="shared" si="2"/>
        <v>8</v>
      </c>
      <c r="B21" s="2" t="s">
        <v>21</v>
      </c>
      <c r="C21" s="2"/>
      <c r="D21" s="2"/>
      <c r="E21" s="2"/>
      <c r="F21" s="2">
        <v>6</v>
      </c>
      <c r="G21" s="2"/>
      <c r="H21" s="2"/>
      <c r="I21" s="2"/>
      <c r="J21" s="2"/>
      <c r="K21" s="2"/>
      <c r="L21" s="2"/>
      <c r="M21" s="2">
        <f>F21+G21+J21</f>
        <v>6</v>
      </c>
      <c r="N21" s="2">
        <f>M21*0.3</f>
        <v>1.7999999999999998</v>
      </c>
      <c r="O21" s="2"/>
      <c r="P21" s="2">
        <f>N21-O21</f>
        <v>1.7999999999999998</v>
      </c>
      <c r="Q21" s="2">
        <f>F21-H21-I21</f>
        <v>6</v>
      </c>
      <c r="R21" s="2">
        <f>Q21*0.3*0.4*2</f>
        <v>1.44</v>
      </c>
      <c r="S21" s="2"/>
      <c r="T21" s="2">
        <f>R21-S21</f>
        <v>1.44</v>
      </c>
      <c r="U21" s="2">
        <v>-0.9</v>
      </c>
      <c r="V21" s="2">
        <f>L21+P21+T21+U21</f>
        <v>2.34</v>
      </c>
      <c r="W21" s="2"/>
      <c r="X21" s="2">
        <f>V21</f>
        <v>2.34</v>
      </c>
      <c r="Y21" s="2">
        <v>613008</v>
      </c>
    </row>
  </sheetData>
  <mergeCells count="12">
    <mergeCell ref="K4:L4"/>
    <mergeCell ref="M4:P4"/>
    <mergeCell ref="A2:Y2"/>
    <mergeCell ref="Y4:Y5"/>
    <mergeCell ref="A4:A5"/>
    <mergeCell ref="B4:B5"/>
    <mergeCell ref="Q4:T4"/>
    <mergeCell ref="U4:U5"/>
    <mergeCell ref="V4:V5"/>
    <mergeCell ref="W4:X4"/>
    <mergeCell ref="C4:E4"/>
    <mergeCell ref="F4:J4"/>
  </mergeCells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M8" sqref="M8:M9"/>
    </sheetView>
  </sheetViews>
  <sheetFormatPr defaultRowHeight="13.5"/>
  <cols>
    <col min="1" max="1" width="6.125" style="4" customWidth="1"/>
    <col min="2" max="2" width="29.625" style="7" customWidth="1"/>
    <col min="3" max="3" width="8.75" style="4" customWidth="1"/>
    <col min="4" max="4" width="8.25" style="5" customWidth="1"/>
    <col min="5" max="6" width="9.625" style="4" customWidth="1"/>
    <col min="7" max="7" width="8.125" style="6" customWidth="1"/>
    <col min="8" max="8" width="10.5" style="4" customWidth="1"/>
    <col min="9" max="9" width="9.625" style="5" customWidth="1"/>
    <col min="10" max="10" width="10.5" style="4" customWidth="1"/>
    <col min="11" max="11" width="10.375" style="4" customWidth="1"/>
    <col min="12" max="12" width="10" style="4" customWidth="1"/>
    <col min="13" max="13" width="11.875" style="4" customWidth="1"/>
    <col min="14" max="14" width="0" style="4" hidden="1" customWidth="1"/>
    <col min="15" max="16384" width="9" style="4"/>
  </cols>
  <sheetData>
    <row r="1" spans="1:14" ht="24" customHeight="1">
      <c r="A1" s="42" t="s">
        <v>127</v>
      </c>
      <c r="B1" s="42"/>
    </row>
    <row r="2" spans="1:14" ht="47.25" customHeight="1">
      <c r="A2" s="43" t="s">
        <v>128</v>
      </c>
      <c r="B2" s="43"/>
      <c r="C2" s="43"/>
      <c r="D2" s="44"/>
      <c r="E2" s="43"/>
      <c r="F2" s="43"/>
      <c r="G2" s="45"/>
      <c r="H2" s="43"/>
      <c r="I2" s="44"/>
      <c r="J2" s="43"/>
      <c r="K2" s="43"/>
      <c r="L2" s="43"/>
      <c r="M2" s="43"/>
    </row>
    <row r="3" spans="1:14" ht="25.5" customHeight="1">
      <c r="M3" s="8" t="s">
        <v>8</v>
      </c>
    </row>
    <row r="4" spans="1:14" ht="50.25" customHeight="1">
      <c r="A4" s="46" t="s">
        <v>9</v>
      </c>
      <c r="B4" s="49" t="s">
        <v>129</v>
      </c>
      <c r="C4" s="52" t="s">
        <v>130</v>
      </c>
      <c r="D4" s="53"/>
      <c r="E4" s="52"/>
      <c r="F4" s="52"/>
      <c r="G4" s="54" t="s">
        <v>131</v>
      </c>
      <c r="H4" s="52"/>
      <c r="I4" s="53"/>
      <c r="J4" s="52"/>
      <c r="K4" s="52"/>
      <c r="L4" s="55" t="s">
        <v>22</v>
      </c>
      <c r="M4" s="57" t="s">
        <v>132</v>
      </c>
    </row>
    <row r="5" spans="1:14" ht="60" customHeight="1">
      <c r="A5" s="47"/>
      <c r="B5" s="50"/>
      <c r="C5" s="9" t="s">
        <v>133</v>
      </c>
      <c r="D5" s="10" t="s">
        <v>134</v>
      </c>
      <c r="E5" s="9" t="s">
        <v>135</v>
      </c>
      <c r="F5" s="9" t="s">
        <v>136</v>
      </c>
      <c r="G5" s="11" t="s">
        <v>137</v>
      </c>
      <c r="H5" s="9" t="s">
        <v>134</v>
      </c>
      <c r="I5" s="10" t="s">
        <v>135</v>
      </c>
      <c r="J5" s="9" t="s">
        <v>23</v>
      </c>
      <c r="K5" s="9" t="s">
        <v>136</v>
      </c>
      <c r="L5" s="56"/>
      <c r="M5" s="57"/>
    </row>
    <row r="6" spans="1:14" ht="40.5" customHeight="1">
      <c r="A6" s="48"/>
      <c r="B6" s="51"/>
      <c r="C6" s="12" t="s">
        <v>24</v>
      </c>
      <c r="D6" s="13" t="s">
        <v>138</v>
      </c>
      <c r="E6" s="12" t="s">
        <v>139</v>
      </c>
      <c r="F6" s="12" t="s">
        <v>140</v>
      </c>
      <c r="G6" s="14" t="s">
        <v>25</v>
      </c>
      <c r="H6" s="12" t="s">
        <v>141</v>
      </c>
      <c r="I6" s="13" t="s">
        <v>142</v>
      </c>
      <c r="J6" s="12" t="s">
        <v>26</v>
      </c>
      <c r="K6" s="12" t="s">
        <v>143</v>
      </c>
      <c r="L6" s="12" t="s">
        <v>27</v>
      </c>
      <c r="M6" s="12" t="s">
        <v>144</v>
      </c>
    </row>
    <row r="7" spans="1:14" ht="20.100000000000001" customHeight="1">
      <c r="A7" s="15"/>
      <c r="B7" s="16" t="s">
        <v>158</v>
      </c>
      <c r="C7" s="17">
        <f t="shared" ref="C7:K7" si="0">SUM(C8:C9)</f>
        <v>19</v>
      </c>
      <c r="D7" s="18">
        <f t="shared" si="0"/>
        <v>9.5</v>
      </c>
      <c r="E7" s="19">
        <f t="shared" si="0"/>
        <v>13.299999999999999</v>
      </c>
      <c r="F7" s="19">
        <f t="shared" si="0"/>
        <v>22.799999999999997</v>
      </c>
      <c r="G7" s="20">
        <f t="shared" si="0"/>
        <v>213</v>
      </c>
      <c r="H7" s="19">
        <f t="shared" si="0"/>
        <v>106.5</v>
      </c>
      <c r="I7" s="19">
        <f t="shared" si="0"/>
        <v>149.09999999999997</v>
      </c>
      <c r="J7" s="18">
        <f t="shared" si="0"/>
        <v>207.6</v>
      </c>
      <c r="K7" s="19">
        <f t="shared" si="0"/>
        <v>47.999999999999979</v>
      </c>
      <c r="L7" s="19"/>
      <c r="M7" s="19">
        <f>SUM(M8:M9)</f>
        <v>70.799999999999983</v>
      </c>
    </row>
    <row r="8" spans="1:14" ht="20.100000000000001" customHeight="1">
      <c r="A8" s="21">
        <v>1</v>
      </c>
      <c r="B8" s="22" t="s">
        <v>145</v>
      </c>
      <c r="C8" s="23">
        <v>11</v>
      </c>
      <c r="D8" s="24">
        <f t="shared" ref="D8:D9" si="1">C8*0.5</f>
        <v>5.5</v>
      </c>
      <c r="E8" s="24">
        <f t="shared" ref="E8:E9" si="2">C8*0.7</f>
        <v>7.6999999999999993</v>
      </c>
      <c r="F8" s="24">
        <f t="shared" ref="F8:F9" si="3">D8+E8</f>
        <v>13.2</v>
      </c>
      <c r="G8" s="25">
        <v>197</v>
      </c>
      <c r="H8" s="24">
        <f t="shared" ref="H8:H9" si="4">G8*0.5</f>
        <v>98.5</v>
      </c>
      <c r="I8" s="24">
        <f t="shared" ref="I8:I9" si="5">G8*0.7</f>
        <v>137.89999999999998</v>
      </c>
      <c r="J8" s="24">
        <v>198</v>
      </c>
      <c r="K8" s="24">
        <f t="shared" ref="K8:K9" si="6">H8+I8-J8</f>
        <v>38.399999999999977</v>
      </c>
      <c r="L8" s="24"/>
      <c r="M8" s="24">
        <f t="shared" ref="M8:M9" si="7">F8+K8+L8</f>
        <v>51.59999999999998</v>
      </c>
      <c r="N8" s="26">
        <v>613001</v>
      </c>
    </row>
    <row r="9" spans="1:14" ht="20.100000000000001" customHeight="1">
      <c r="A9" s="21">
        <v>2</v>
      </c>
      <c r="B9" s="22" t="s">
        <v>146</v>
      </c>
      <c r="C9" s="23">
        <v>8</v>
      </c>
      <c r="D9" s="24">
        <f t="shared" si="1"/>
        <v>4</v>
      </c>
      <c r="E9" s="24">
        <f t="shared" si="2"/>
        <v>5.6</v>
      </c>
      <c r="F9" s="24">
        <f t="shared" si="3"/>
        <v>9.6</v>
      </c>
      <c r="G9" s="25">
        <v>16</v>
      </c>
      <c r="H9" s="24">
        <f t="shared" si="4"/>
        <v>8</v>
      </c>
      <c r="I9" s="24">
        <f t="shared" si="5"/>
        <v>11.2</v>
      </c>
      <c r="J9" s="24">
        <v>9.6</v>
      </c>
      <c r="K9" s="24">
        <f t="shared" si="6"/>
        <v>9.6</v>
      </c>
      <c r="L9" s="24"/>
      <c r="M9" s="24">
        <f t="shared" si="7"/>
        <v>19.2</v>
      </c>
      <c r="N9" s="26">
        <v>613001</v>
      </c>
    </row>
  </sheetData>
  <mergeCells count="8">
    <mergeCell ref="A1:B1"/>
    <mergeCell ref="A2:M2"/>
    <mergeCell ref="A4:A6"/>
    <mergeCell ref="B4:B6"/>
    <mergeCell ref="C4:F4"/>
    <mergeCell ref="G4:K4"/>
    <mergeCell ref="L4:L5"/>
    <mergeCell ref="M4:M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附件1 地市合计</vt:lpstr>
      <vt:lpstr>1.1 小学</vt:lpstr>
      <vt:lpstr>1.2 初中</vt:lpstr>
      <vt:lpstr>1.3 高中（生活费）</vt:lpstr>
      <vt:lpstr>1.4 高中（免学费）</vt:lpstr>
      <vt:lpstr>1.5 中职</vt:lpstr>
      <vt:lpstr>1.6 大专（市属高校）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王晓红</cp:lastModifiedBy>
  <dcterms:created xsi:type="dcterms:W3CDTF">2018-11-28T03:23:55Z</dcterms:created>
  <dcterms:modified xsi:type="dcterms:W3CDTF">2018-12-04T04:14:39Z</dcterms:modified>
</cp:coreProperties>
</file>